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5045" windowHeight="8085" tabRatio="716"/>
  </bookViews>
  <sheets>
    <sheet name="1. Receipts" sheetId="3" r:id="rId1"/>
    <sheet name="2. Payments" sheetId="2" r:id="rId2"/>
    <sheet name="3. Accounting statement" sheetId="9" r:id="rId3"/>
    <sheet name="4. Fixed Assets" sheetId="8" r:id="rId4"/>
    <sheet name="5. Bank reconciliation" sheetId="5" r:id="rId5"/>
    <sheet name="6. Annual Return" sheetId="7" r:id="rId6"/>
  </sheets>
  <definedNames>
    <definedName name="ACwvu.entry." localSheetId="1" hidden="1">'2. Payments'!$H:$H</definedName>
    <definedName name="ACwvu.print." localSheetId="1" hidden="1">'2. Payments'!#REF!</definedName>
    <definedName name="Rwvu.entry." localSheetId="1" hidden="1">'2. Payments'!$F:$F,'2. Payments'!$H:$H</definedName>
    <definedName name="Swvu.entry." localSheetId="1" hidden="1">'2. Payments'!$H:$H</definedName>
    <definedName name="Swvu.print." localSheetId="1" hidden="1">'2. Payments'!#REF!</definedName>
    <definedName name="wvu.entry." localSheetId="1" hidden="1">{TRUE,TRUE,-1.25,-15.5,604.5,366.75,FALSE,TRUE,TRUE,TRUE,0,1,4,1,6,3,5,4,TRUE,TRUE,3,TRUE,1,TRUE,100,"Swvu.entry.","ACwvu.entry.",#N/A,FALSE,FALSE,0.748031496062992,0.748031496062992,0.984251968503937,0.984251968503937,2,"&amp;CAccounts for Neil Chance - Blending Plant Consultancy","&amp;L&amp;F&amp;CPage &amp;P&amp;R&amp;D",TRUE,FALSE,FALSE,TRUE,1,#N/A,1,1,"=R1C1:R38C17",FALSE,"Rwvu.entry.",#N/A,FALSE,FALSE,FALSE,9,360,360,FALSE,FALSE,TRUE,TRUE,TRUE}</definedName>
    <definedName name="wvu.print." localSheetId="1" hidden="1">{TRUE,TRUE,-1.25,-15.5,604.5,366.75,FALSE,TRUE,TRUE,TRUE,0,1,4,1,6,3,5,4,TRUE,TRUE,3,TRUE,1,TRUE,100,"Swvu.print.","ACwvu.print.",#N/A,FALSE,FALSE,0.748031496062992,0.748031496062992,0.984251968503937,0.984251968503937,2,"&amp;CAccounts for Neil Chance - Blending Plant Consultancy","&amp;L&amp;F&amp;CPage &amp;P&amp;R&amp;D",TRUE,FALSE,FALSE,TRUE,1,#N/A,1,1,"=R1C1:R38C17",FALSE,#N/A,#N/A,FALSE,FALSE,FALSE,9,360,360,FALSE,FALSE,TRUE,TRUE,TRUE}</definedName>
    <definedName name="Z_B7D8C6F0_095E_11D4_9699_00A0CC686C03_.wvu.Cols" localSheetId="1" hidden="1">'2. Payments'!$F:$F,'2. Payments'!$H:$H</definedName>
  </definedNames>
  <calcPr calcId="145621"/>
  <customWorkbookViews>
    <customWorkbookView name="enter (Pay-08)" guid="{B7D8C6EF-095E-11D4-9699-00A0CC686C03}" maximized="1" xWindow="2" yWindow="2" windowWidth="796" windowHeight="460" tabRatio="601" activeSheetId="10"/>
    <customWorkbookView name="entry (Pay-04)" guid="{B7D8C6F0-095E-11D4-9699-00A0CC686C03}" maximized="1" xWindow="2" yWindow="2" windowWidth="796" windowHeight="460" tabRatio="601" activeSheetId="2"/>
    <customWorkbookView name="entry (Pay-05)" guid="{B7D8C6F1-095E-11D4-9699-00A0CC686C03}" maximized="1" xWindow="2" yWindow="2" windowWidth="796" windowHeight="460" tabRatio="601" activeSheetId="4"/>
    <customWorkbookView name="entry (Pay-06)" guid="{B7D8C6F2-095E-11D4-9699-00A0CC686C03}" maximized="1" xWindow="2" yWindow="2" windowWidth="796" windowHeight="460" tabRatio="601" activeSheetId="6"/>
    <customWorkbookView name="entry (Pay-07)" guid="{B7D8C6F3-095E-11D4-9699-00A0CC686C03}" maximized="1" xWindow="2" yWindow="2" windowWidth="796" windowHeight="460" tabRatio="601" activeSheetId="8"/>
    <customWorkbookView name="entry (Pay-09)" guid="{B7D8C6F4-095E-11D4-9699-00A0CC686C03}" maximized="1" xWindow="2" yWindow="2" windowWidth="796" windowHeight="460" tabRatio="601" activeSheetId="12"/>
    <customWorkbookView name="print (Pay-04)" guid="{B7D8C6F5-095E-11D4-9699-00A0CC686C03}" maximized="1" xWindow="2" yWindow="2" windowWidth="796" windowHeight="460" tabRatio="601" activeSheetId="2"/>
    <customWorkbookView name="print (Pay-05)" guid="{B7D8C6F6-095E-11D4-9699-00A0CC686C03}" maximized="1" xWindow="2" yWindow="2" windowWidth="796" windowHeight="460" tabRatio="601" activeSheetId="4"/>
    <customWorkbookView name="print (Pay-06)" guid="{B7D8C6F7-095E-11D4-9699-00A0CC686C03}" maximized="1" xWindow="2" yWindow="2" windowWidth="796" windowHeight="460" tabRatio="601" activeSheetId="6"/>
    <customWorkbookView name="print (Pay-07)" guid="{B7D8C6F8-095E-11D4-9699-00A0CC686C03}" maximized="1" xWindow="2" yWindow="2" windowWidth="796" windowHeight="460" tabRatio="601" activeSheetId="8"/>
    <customWorkbookView name="print (Pay-08)" guid="{B7D8C6F9-095E-11D4-9699-00A0CC686C03}" maximized="1" xWindow="2" yWindow="2" windowWidth="796" windowHeight="460" tabRatio="601" activeSheetId="10"/>
    <customWorkbookView name="print (Pay-09)" guid="{B7D8C6FA-095E-11D4-9699-00A0CC686C03}" maximized="1" xWindow="2" yWindow="2" windowWidth="796" windowHeight="460" tabRatio="601" activeSheetId="12"/>
    <customWorkbookView name="print (Pay-10)" guid="{B7D8C6FB-095E-11D4-9699-00A0CC686C03}" maximized="1" xWindow="2" yWindow="2" windowWidth="796" windowHeight="460" tabRatio="601" activeSheetId="14"/>
    <customWorkbookView name="print (Rcp-07)" guid="{B7D8C6FC-095E-11D4-9699-00A0CC686C03}" maximized="1" xWindow="2" yWindow="2" windowWidth="796" windowHeight="460" tabRatio="601" activeSheetId="9"/>
    <customWorkbookView name="print (Rcp-08)" guid="{B7D8C6FD-095E-11D4-9699-00A0CC686C03}" maximized="1" xWindow="2" yWindow="2" windowWidth="796" windowHeight="460" tabRatio="601" activeSheetId="11"/>
  </customWorkbookViews>
</workbook>
</file>

<file path=xl/calcChain.xml><?xml version="1.0" encoding="utf-8"?>
<calcChain xmlns="http://schemas.openxmlformats.org/spreadsheetml/2006/main">
  <c r="I41" i="9" l="1"/>
  <c r="K24" i="9"/>
  <c r="K27" i="9"/>
  <c r="K30" i="9"/>
  <c r="K31" i="9"/>
  <c r="K32" i="9"/>
  <c r="K33" i="9"/>
  <c r="K34" i="9"/>
  <c r="K41" i="9"/>
  <c r="K42" i="9"/>
  <c r="K43" i="9"/>
  <c r="K44" i="9"/>
  <c r="K45" i="9"/>
  <c r="I30" i="3" l="1"/>
  <c r="J30" i="3"/>
  <c r="K30" i="3"/>
  <c r="L30" i="3"/>
  <c r="M30" i="3"/>
  <c r="H30" i="3"/>
  <c r="B35" i="8" l="1"/>
  <c r="X112" i="2" l="1"/>
  <c r="J41" i="9" l="1"/>
  <c r="X114" i="2"/>
  <c r="F25" i="5" l="1"/>
  <c r="F27" i="5" s="1"/>
  <c r="E7" i="7" l="1"/>
  <c r="G112" i="2" l="1"/>
  <c r="H112" i="2"/>
  <c r="I112" i="2"/>
  <c r="J112" i="2"/>
  <c r="K112" i="2"/>
  <c r="N112" i="2"/>
  <c r="O112" i="2"/>
  <c r="T112" i="2"/>
  <c r="S112" i="2"/>
  <c r="U112" i="2"/>
  <c r="V112" i="2"/>
  <c r="W112" i="2"/>
  <c r="M112" i="2"/>
  <c r="R112" i="2"/>
  <c r="P112" i="2"/>
  <c r="L112" i="2"/>
  <c r="Q112" i="2"/>
  <c r="F112" i="2"/>
  <c r="S114" i="2" l="1"/>
  <c r="F113" i="2"/>
  <c r="F114" i="2"/>
  <c r="X115" i="2" s="1"/>
  <c r="H114" i="2"/>
  <c r="I35" i="8"/>
  <c r="E15" i="7" l="1"/>
  <c r="E35" i="8"/>
  <c r="S115" i="2"/>
  <c r="H115" i="2"/>
  <c r="E12" i="9" l="1"/>
  <c r="E11" i="9"/>
  <c r="E10" i="9"/>
  <c r="B47" i="9" l="1"/>
  <c r="F21" i="9" l="1"/>
  <c r="K21" i="9" s="1"/>
  <c r="F48" i="9"/>
  <c r="K48" i="9" s="1"/>
  <c r="J21" i="9" l="1"/>
  <c r="F20" i="9"/>
  <c r="J20" i="9" l="1"/>
  <c r="K20" i="9"/>
  <c r="E10" i="7"/>
  <c r="F10" i="5"/>
  <c r="C49" i="9"/>
  <c r="B15" i="9"/>
  <c r="B17" i="9" s="1"/>
  <c r="F7" i="7"/>
  <c r="H13" i="8"/>
  <c r="H35" i="8" s="1"/>
  <c r="F15" i="7"/>
  <c r="C52" i="9" l="1"/>
  <c r="I15" i="7"/>
  <c r="H15" i="7"/>
  <c r="F40" i="9"/>
  <c r="K40" i="9" s="1"/>
  <c r="F38" i="9"/>
  <c r="K38" i="9" s="1"/>
  <c r="F37" i="9"/>
  <c r="K37" i="9" s="1"/>
  <c r="F25" i="9"/>
  <c r="K25" i="9" s="1"/>
  <c r="F28" i="9"/>
  <c r="K28" i="9" s="1"/>
  <c r="F35" i="9"/>
  <c r="F26" i="9"/>
  <c r="K26" i="9" s="1"/>
  <c r="F36" i="9"/>
  <c r="K36" i="9" s="1"/>
  <c r="F29" i="9"/>
  <c r="F39" i="9"/>
  <c r="K39" i="9" s="1"/>
  <c r="F22" i="9"/>
  <c r="K22" i="9" s="1"/>
  <c r="F23" i="9"/>
  <c r="K23" i="9" s="1"/>
  <c r="F16" i="9"/>
  <c r="K16" i="9" s="1"/>
  <c r="F11" i="9"/>
  <c r="K11" i="9" s="1"/>
  <c r="F12" i="9"/>
  <c r="K12" i="9" s="1"/>
  <c r="F13" i="9"/>
  <c r="K13" i="9" s="1"/>
  <c r="F10" i="9"/>
  <c r="K10" i="9" s="1"/>
  <c r="I35" i="9" l="1"/>
  <c r="K35" i="9"/>
  <c r="I29" i="9"/>
  <c r="K29" i="9"/>
  <c r="J35" i="9"/>
  <c r="J22" i="9"/>
  <c r="J38" i="9"/>
  <c r="J39" i="9"/>
  <c r="J26" i="9"/>
  <c r="J40" i="9"/>
  <c r="J29" i="9"/>
  <c r="J30" i="9"/>
  <c r="J23" i="9"/>
  <c r="J28" i="9"/>
  <c r="J37" i="9"/>
  <c r="J36" i="9"/>
  <c r="I36" i="9"/>
  <c r="I20" i="9"/>
  <c r="F15" i="9"/>
  <c r="K15" i="9" s="1"/>
  <c r="H31" i="3"/>
  <c r="E113" i="2"/>
  <c r="K49" i="9" l="1"/>
  <c r="I47" i="9"/>
  <c r="F8" i="5"/>
  <c r="F12" i="5" s="1"/>
  <c r="F14" i="5" s="1"/>
  <c r="H32" i="3"/>
  <c r="F47" i="9"/>
  <c r="F49" i="9" l="1"/>
  <c r="E12" i="7" l="1"/>
  <c r="F17" i="9"/>
  <c r="E8" i="7"/>
  <c r="G52" i="9" l="1"/>
  <c r="K17" i="9"/>
  <c r="F12" i="7"/>
  <c r="E9" i="7"/>
  <c r="F9" i="7" s="1"/>
  <c r="I10" i="7"/>
  <c r="H10" i="7"/>
  <c r="F8" i="7"/>
  <c r="E13" i="7" l="1"/>
  <c r="E14" i="7" s="1"/>
  <c r="F14" i="7" s="1"/>
  <c r="I8" i="7"/>
  <c r="H8" i="7"/>
  <c r="I9" i="7"/>
  <c r="H9" i="7"/>
  <c r="I12" i="7"/>
  <c r="H12" i="7"/>
  <c r="H14" i="7" l="1"/>
  <c r="I14" i="7"/>
  <c r="F13" i="7"/>
  <c r="I13" i="7" l="1"/>
  <c r="H13" i="7"/>
</calcChain>
</file>

<file path=xl/sharedStrings.xml><?xml version="1.0" encoding="utf-8"?>
<sst xmlns="http://schemas.openxmlformats.org/spreadsheetml/2006/main" count="696" uniqueCount="421">
  <si>
    <t>Date</t>
  </si>
  <si>
    <t>Cheque</t>
  </si>
  <si>
    <t>VAT</t>
  </si>
  <si>
    <t>No.</t>
  </si>
  <si>
    <t>TOTALS</t>
  </si>
  <si>
    <t>Other</t>
  </si>
  <si>
    <t>Admin</t>
  </si>
  <si>
    <t>Insurance</t>
  </si>
  <si>
    <t>Grants</t>
  </si>
  <si>
    <t>Subs</t>
  </si>
  <si>
    <t>Precept</t>
  </si>
  <si>
    <t>Interest</t>
  </si>
  <si>
    <t>Details</t>
  </si>
  <si>
    <t>Fees</t>
  </si>
  <si>
    <t>Balances brought forward</t>
  </si>
  <si>
    <t>(+) Annual precept</t>
  </si>
  <si>
    <t>(-) Staff costs</t>
  </si>
  <si>
    <t>(-) Loan interest/capital repayments</t>
  </si>
  <si>
    <t>(-) Total other payments</t>
  </si>
  <si>
    <t>Total cash &amp; investments</t>
  </si>
  <si>
    <t>Total fixed assets</t>
  </si>
  <si>
    <t>Total Borrowings</t>
  </si>
  <si>
    <t>(+) Total other receipts</t>
  </si>
  <si>
    <t>(=) Balances carried forward</t>
  </si>
  <si>
    <t>Value</t>
  </si>
  <si>
    <t>Description</t>
  </si>
  <si>
    <t xml:space="preserve">P </t>
  </si>
  <si>
    <t>£</t>
  </si>
  <si>
    <t>SUNNINGWELL PARISH COUNCIL</t>
  </si>
  <si>
    <t>SUNNINGWELL  PARISH COUNCIL</t>
  </si>
  <si>
    <t>Sunningwell</t>
  </si>
  <si>
    <t>Clerk's</t>
  </si>
  <si>
    <t>Salary</t>
  </si>
  <si>
    <t>Expenses</t>
  </si>
  <si>
    <t>General</t>
  </si>
  <si>
    <t>Pond</t>
  </si>
  <si>
    <t>Audit</t>
  </si>
  <si>
    <t>Scene</t>
  </si>
  <si>
    <t>VAT paid</t>
  </si>
  <si>
    <t>TOTAL PAYMENTS (exc VAT)</t>
  </si>
  <si>
    <t>TOTAL PAYMENTS (inc VAT)</t>
  </si>
  <si>
    <t>TOTAL RECEIPTS (exc VAT)</t>
  </si>
  <si>
    <t>TOTAL RECEIPTS (inc VAT)</t>
  </si>
  <si>
    <t>Village pond and surroundings</t>
  </si>
  <si>
    <t>Bayworth triangle</t>
  </si>
  <si>
    <t>Swings</t>
  </si>
  <si>
    <t>Values shown are based on:</t>
  </si>
  <si>
    <t>Duck sign</t>
  </si>
  <si>
    <t>Post &amp; rails</t>
  </si>
  <si>
    <t>Village Hall contents</t>
  </si>
  <si>
    <t>4 Notice boards</t>
  </si>
  <si>
    <t>Checksum</t>
  </si>
  <si>
    <t>Cheques not cleared:</t>
  </si>
  <si>
    <t>Cheque number</t>
  </si>
  <si>
    <t>Amount</t>
  </si>
  <si>
    <t>Difference</t>
  </si>
  <si>
    <t>Bank b/f</t>
  </si>
  <si>
    <t>Bank c/f</t>
  </si>
  <si>
    <t xml:space="preserve">ANNUAL </t>
  </si>
  <si>
    <t>RETURN</t>
  </si>
  <si>
    <t>Village</t>
  </si>
  <si>
    <t>Green</t>
  </si>
  <si>
    <t>Bayworth</t>
  </si>
  <si>
    <t>Triangle</t>
  </si>
  <si>
    <t>maint</t>
  </si>
  <si>
    <t>Council tax grant</t>
  </si>
  <si>
    <t>recovered</t>
  </si>
  <si>
    <t>P</t>
  </si>
  <si>
    <t>Opening Balance per accounts</t>
  </si>
  <si>
    <t>Closing balance per accounts</t>
  </si>
  <si>
    <t>%</t>
  </si>
  <si>
    <t>Schedule 1</t>
  </si>
  <si>
    <t>Schedule 2</t>
  </si>
  <si>
    <t>Schedule 3</t>
  </si>
  <si>
    <t>Schedule 4</t>
  </si>
  <si>
    <t>Schedule 5</t>
  </si>
  <si>
    <t>Schedule 6</t>
  </si>
  <si>
    <t>Balance per the accounts</t>
  </si>
  <si>
    <t>Balance per bank</t>
  </si>
  <si>
    <t>Village green gates and gateway fencing</t>
  </si>
  <si>
    <t>Village green five seating areas with benches</t>
  </si>
  <si>
    <t>Village green safety signage</t>
  </si>
  <si>
    <t>Flood prevention screen near Church Farm</t>
  </si>
  <si>
    <t>Bayworth triangle wooden planters</t>
  </si>
  <si>
    <t>Public Access Defibrillator in Boars Hill</t>
  </si>
  <si>
    <t xml:space="preserve">Fixed </t>
  </si>
  <si>
    <t>Asset</t>
  </si>
  <si>
    <t>IT</t>
  </si>
  <si>
    <t>2014/15</t>
  </si>
  <si>
    <t>2013/14</t>
  </si>
  <si>
    <t>Bench around pond willow tree replaced</t>
  </si>
  <si>
    <t>3 benches and 1 circular seat (pond)</t>
  </si>
  <si>
    <t>Playground replaced 2012</t>
  </si>
  <si>
    <t>Year</t>
  </si>
  <si>
    <t>Signs and posts for three entrances to green</t>
  </si>
  <si>
    <t>2011/12</t>
  </si>
  <si>
    <t>1502/3</t>
  </si>
  <si>
    <t>Chq</t>
  </si>
  <si>
    <t>ADMINISTRATION</t>
  </si>
  <si>
    <t>VILLAGE AMENITIES</t>
  </si>
  <si>
    <t>Net of VAT</t>
  </si>
  <si>
    <t>Office</t>
  </si>
  <si>
    <t>Administration</t>
  </si>
  <si>
    <t>VARIANCE</t>
  </si>
  <si>
    <t>INCOME</t>
  </si>
  <si>
    <t>Variance from last year</t>
  </si>
  <si>
    <t>Additions this year</t>
  </si>
  <si>
    <t>Audit fees</t>
  </si>
  <si>
    <t>Election expenses</t>
  </si>
  <si>
    <t>Office expenses</t>
  </si>
  <si>
    <t>Sage payroll</t>
  </si>
  <si>
    <t>Ian Hutt</t>
  </si>
  <si>
    <t>Tug of war rope</t>
  </si>
  <si>
    <t>VAT reclaimed</t>
  </si>
  <si>
    <t>2015/16</t>
  </si>
  <si>
    <t>Reserve</t>
  </si>
  <si>
    <t>Account</t>
  </si>
  <si>
    <t>Hall</t>
  </si>
  <si>
    <t>INFRASTRUCTURE</t>
  </si>
  <si>
    <t>Flood prevention 3rd dam above Sunningwell</t>
  </si>
  <si>
    <t>Apr</t>
  </si>
  <si>
    <t>Jun</t>
  </si>
  <si>
    <t>Aug</t>
  </si>
  <si>
    <t>Sep</t>
  </si>
  <si>
    <t>Nov</t>
  </si>
  <si>
    <t>Dec</t>
  </si>
  <si>
    <t>Jan</t>
  </si>
  <si>
    <t>Feb</t>
  </si>
  <si>
    <t>Mar</t>
  </si>
  <si>
    <t>Hire</t>
  </si>
  <si>
    <t>Fixed Asset</t>
  </si>
  <si>
    <t>3 gazebos</t>
  </si>
  <si>
    <t>Fixed assets</t>
  </si>
  <si>
    <t>Variances</t>
  </si>
  <si>
    <t>.</t>
  </si>
  <si>
    <t>Assets</t>
  </si>
  <si>
    <t>ANNUAL</t>
  </si>
  <si>
    <t xml:space="preserve">Paid into </t>
  </si>
  <si>
    <t>Received</t>
  </si>
  <si>
    <t>Item</t>
  </si>
  <si>
    <t>2,7</t>
  </si>
  <si>
    <t>10 onwards</t>
  </si>
  <si>
    <t xml:space="preserve">Estimated market value </t>
  </si>
  <si>
    <t>Historic cost</t>
  </si>
  <si>
    <t>Nominal figure</t>
  </si>
  <si>
    <t>Cost</t>
  </si>
  <si>
    <t>3-6,  8-9</t>
  </si>
  <si>
    <t>Village Hall carpark - land now PC registered</t>
  </si>
  <si>
    <t>Village Hall and caretaker's cottage</t>
  </si>
  <si>
    <t>27 Jun</t>
  </si>
  <si>
    <t>Opera Anywhere</t>
  </si>
  <si>
    <t>2016/17</t>
  </si>
  <si>
    <t>Boars Hill footpath kissing gate</t>
  </si>
  <si>
    <t>Oxfordshire Assn Local Councils</t>
  </si>
  <si>
    <t>FIGURES FOR</t>
  </si>
  <si>
    <t>Flood prevention group</t>
  </si>
  <si>
    <t>No cheques outstanding</t>
  </si>
  <si>
    <t>Adjust for unpresented cheques written back</t>
  </si>
  <si>
    <t>Adjust for</t>
  </si>
  <si>
    <t>ACCOUNTING STATEMENT FOR THE YEAR ENDED 31 MARCH 2018</t>
  </si>
  <si>
    <t>2017/18</t>
  </si>
  <si>
    <t>SCHEDULE OF FIXED ASSETS AS AT 31 MARCH 2018</t>
  </si>
  <si>
    <t>Reconciliation for the period       1 April 2017 to 31 March 2018</t>
  </si>
  <si>
    <t>ANNUAL RETURN for the year ended 31 March 2018</t>
  </si>
  <si>
    <t>OL1</t>
  </si>
  <si>
    <t>OL2</t>
  </si>
  <si>
    <t>OL3</t>
  </si>
  <si>
    <t>OL4</t>
  </si>
  <si>
    <t>OL5</t>
  </si>
  <si>
    <t>OL6</t>
  </si>
  <si>
    <t>OL7</t>
  </si>
  <si>
    <t>Clerk salary and office</t>
  </si>
  <si>
    <t>HMRC</t>
  </si>
  <si>
    <t>Gross</t>
  </si>
  <si>
    <t>Keepnet Limited</t>
  </si>
  <si>
    <t>Bayworth Chapel</t>
  </si>
  <si>
    <t>Mark McCracken</t>
  </si>
  <si>
    <t>Play</t>
  </si>
  <si>
    <t>Area</t>
  </si>
  <si>
    <t>Storm Fireworks</t>
  </si>
  <si>
    <t>Events</t>
  </si>
  <si>
    <t>OL8</t>
  </si>
  <si>
    <t>OL9</t>
  </si>
  <si>
    <t>OL10</t>
  </si>
  <si>
    <t>OL11</t>
  </si>
  <si>
    <t>25Apr</t>
  </si>
  <si>
    <t>16May</t>
  </si>
  <si>
    <t>RJS Internal Audit</t>
  </si>
  <si>
    <t>Zurick Municipal</t>
  </si>
  <si>
    <t>MRH Services</t>
  </si>
  <si>
    <t>N Green plants for Bayworth</t>
  </si>
  <si>
    <t>APR</t>
  </si>
  <si>
    <t>MAY</t>
  </si>
  <si>
    <t>JUN</t>
  </si>
  <si>
    <t>Jo Veal</t>
  </si>
  <si>
    <t>Sue Thomas</t>
  </si>
  <si>
    <t>Sheila Greenman</t>
  </si>
  <si>
    <t>Silver</t>
  </si>
  <si>
    <t>Simon Blower</t>
  </si>
  <si>
    <t>OL12</t>
  </si>
  <si>
    <t>OL13</t>
  </si>
  <si>
    <t>OL14</t>
  </si>
  <si>
    <t>OL15</t>
  </si>
  <si>
    <t>OL16</t>
  </si>
  <si>
    <t>OL17</t>
  </si>
  <si>
    <t>OL18</t>
  </si>
  <si>
    <t>OL19</t>
  </si>
  <si>
    <t>OL20</t>
  </si>
  <si>
    <t>OL21</t>
  </si>
  <si>
    <t>OL22</t>
  </si>
  <si>
    <t>27Jun</t>
  </si>
  <si>
    <t>JUL</t>
  </si>
  <si>
    <t>12Jul</t>
  </si>
  <si>
    <t>13Jul</t>
  </si>
  <si>
    <t>Bower &amp; Bailey re V. Green</t>
  </si>
  <si>
    <t>SUNNINGWELL PARISH COUNCIL 2017/18</t>
  </si>
  <si>
    <t>6 Apr</t>
  </si>
  <si>
    <t>13 Jun</t>
  </si>
  <si>
    <t>Zurick Municiapl discount</t>
  </si>
  <si>
    <t>Village event - donations</t>
  </si>
  <si>
    <t>Donations received</t>
  </si>
  <si>
    <t>28 Apr</t>
  </si>
  <si>
    <t>31 May</t>
  </si>
  <si>
    <t>30 Jun</t>
  </si>
  <si>
    <t>3 Apr</t>
  </si>
  <si>
    <t>Parishioners donations</t>
  </si>
  <si>
    <t>Partington donation</t>
  </si>
  <si>
    <t>DD</t>
  </si>
  <si>
    <t>!8 Apr</t>
  </si>
  <si>
    <t>16 May</t>
  </si>
  <si>
    <t>16 Jun</t>
  </si>
  <si>
    <t>16 Jul</t>
  </si>
  <si>
    <t>31 Jul</t>
  </si>
  <si>
    <t>OL23</t>
  </si>
  <si>
    <t>OL24</t>
  </si>
  <si>
    <t>OL25</t>
  </si>
  <si>
    <t>OL26</t>
  </si>
  <si>
    <t>OL28</t>
  </si>
  <si>
    <t>OL29</t>
  </si>
  <si>
    <t>Playsafety Ltd  RoSPA</t>
  </si>
  <si>
    <t>Community Heartbeat</t>
  </si>
  <si>
    <t>Defib</t>
  </si>
  <si>
    <t>VG</t>
  </si>
  <si>
    <t>BDO</t>
  </si>
  <si>
    <t>17 Aug</t>
  </si>
  <si>
    <t>23 Aug</t>
  </si>
  <si>
    <t>Bower &amp; Bailey re V. Green legal</t>
  </si>
  <si>
    <t>29 Aug</t>
  </si>
  <si>
    <t>OL30</t>
  </si>
  <si>
    <t>OL32</t>
  </si>
  <si>
    <t>5 Sep</t>
  </si>
  <si>
    <t>7 Sep</t>
  </si>
  <si>
    <t>15 Sep</t>
  </si>
  <si>
    <t>Bower &amp; Bailey</t>
  </si>
  <si>
    <t>OL</t>
  </si>
  <si>
    <t>16 Sep</t>
  </si>
  <si>
    <t>Ian Hutt Aug</t>
  </si>
  <si>
    <t>16 Aug</t>
  </si>
  <si>
    <t>31 Aug</t>
  </si>
  <si>
    <t>29 Sep</t>
  </si>
  <si>
    <t>18 Sep</t>
  </si>
  <si>
    <t>26 Sep</t>
  </si>
  <si>
    <t>16 Oct</t>
  </si>
  <si>
    <t>20 Oct</t>
  </si>
  <si>
    <t>Oxfordshire County</t>
  </si>
  <si>
    <t>30mph</t>
  </si>
  <si>
    <t>OL43</t>
  </si>
  <si>
    <t>OL36</t>
  </si>
  <si>
    <t>OL37</t>
  </si>
  <si>
    <t>OL38</t>
  </si>
  <si>
    <t>OL39</t>
  </si>
  <si>
    <t>OL40</t>
  </si>
  <si>
    <t>OL41</t>
  </si>
  <si>
    <t>OL42</t>
  </si>
  <si>
    <t>Ian Hutt  Sep</t>
  </si>
  <si>
    <t>&amp; grants</t>
  </si>
  <si>
    <t>31 Oct</t>
  </si>
  <si>
    <t>Firework event donations</t>
  </si>
  <si>
    <t>6 Nov</t>
  </si>
  <si>
    <t>Cricket club grant</t>
  </si>
  <si>
    <t>James Greenman - lighting</t>
  </si>
  <si>
    <t>Oliver Isaacs - urns &amp; refreshments</t>
  </si>
  <si>
    <t>Urns</t>
  </si>
  <si>
    <t>16 Nov</t>
  </si>
  <si>
    <t>OL47</t>
  </si>
  <si>
    <t>OL48</t>
  </si>
  <si>
    <t>Ian Hutt  Oct</t>
  </si>
  <si>
    <t>OL49</t>
  </si>
  <si>
    <t>OL50</t>
  </si>
  <si>
    <t>OL51</t>
  </si>
  <si>
    <t>OL53</t>
  </si>
  <si>
    <t>OL52</t>
  </si>
  <si>
    <t>OL45</t>
  </si>
  <si>
    <t>OL44</t>
  </si>
  <si>
    <t>Village Hall ceiling grant</t>
  </si>
  <si>
    <t>OL54</t>
  </si>
  <si>
    <t>OL55</t>
  </si>
  <si>
    <t>OL56</t>
  </si>
  <si>
    <t>OL57</t>
  </si>
  <si>
    <t>30 Nov</t>
  </si>
  <si>
    <t>18 Dec</t>
  </si>
  <si>
    <t>Ian Hutt  June (late invoice)</t>
  </si>
  <si>
    <t>Sunningwell Scene</t>
  </si>
  <si>
    <t>Oxford Blue Wizard</t>
  </si>
  <si>
    <t>Parish Online</t>
  </si>
  <si>
    <t>OL58</t>
  </si>
  <si>
    <t>OL59</t>
  </si>
  <si>
    <t>OL60</t>
  </si>
  <si>
    <t>OL61</t>
  </si>
  <si>
    <t>OL62</t>
  </si>
  <si>
    <t>OL63</t>
  </si>
  <si>
    <t>OL64</t>
  </si>
  <si>
    <t>29 Jan</t>
  </si>
  <si>
    <t>16 Jan</t>
  </si>
  <si>
    <t>31 Jan</t>
  </si>
  <si>
    <t>29 Dec</t>
  </si>
  <si>
    <t>OL65</t>
  </si>
  <si>
    <t>OL66</t>
  </si>
  <si>
    <t>OL67</t>
  </si>
  <si>
    <t>OL68</t>
  </si>
  <si>
    <t>27 Feb</t>
  </si>
  <si>
    <t>Redlime Ltd</t>
  </si>
  <si>
    <t>Footpath</t>
  </si>
  <si>
    <t>16 Feb</t>
  </si>
  <si>
    <t>28 Feb</t>
  </si>
  <si>
    <t>Community First Oxfordshire</t>
  </si>
  <si>
    <t>Oxford Green Belt Network</t>
  </si>
  <si>
    <t>OL69</t>
  </si>
  <si>
    <t>OL70</t>
  </si>
  <si>
    <t>OL71</t>
  </si>
  <si>
    <t>OL72</t>
  </si>
  <si>
    <t>OL73</t>
  </si>
  <si>
    <t>OL74</t>
  </si>
  <si>
    <t>OL75</t>
  </si>
  <si>
    <t>26 Mar</t>
  </si>
  <si>
    <t>Purchase village green</t>
  </si>
  <si>
    <t>Hot water urns</t>
  </si>
  <si>
    <t>Bayworth Triangle footpath</t>
  </si>
  <si>
    <t>TOTAL</t>
  </si>
  <si>
    <t>Village maintenance</t>
  </si>
  <si>
    <t>Village events</t>
  </si>
  <si>
    <t>Village green events</t>
  </si>
  <si>
    <t>Clerk's salary</t>
  </si>
  <si>
    <t>Other administration</t>
  </si>
  <si>
    <t>Hall hire for meeting</t>
  </si>
  <si>
    <t>Subscriptions</t>
  </si>
  <si>
    <t>Village green grass</t>
  </si>
  <si>
    <t>Bayworth Triangle grass</t>
  </si>
  <si>
    <t>General maintenance</t>
  </si>
  <si>
    <t>Information Technology</t>
  </si>
  <si>
    <t>Transport appraisal report</t>
  </si>
  <si>
    <t>Village Hall ceiling</t>
  </si>
  <si>
    <t xml:space="preserve">Cricket Club </t>
  </si>
  <si>
    <t>Pond clearance</t>
  </si>
  <si>
    <t>Playground inspection &amp; maintenance</t>
  </si>
  <si>
    <t>Foxcombe Road speed limit reduction</t>
  </si>
  <si>
    <t>Gates</t>
  </si>
  <si>
    <t>Donations towards village green purchase</t>
  </si>
  <si>
    <t>RECEIPTS</t>
  </si>
  <si>
    <t>PAYMENTS</t>
  </si>
  <si>
    <t>EXPLANATIONS OF SIGNIFICANT VARIANCES</t>
  </si>
  <si>
    <t>Part 3 AGAR says</t>
  </si>
  <si>
    <t>For boxes 2-10 in the Accounting Statements</t>
  </si>
  <si>
    <t>where the 2018 figure is 15% greater than,</t>
  </si>
  <si>
    <t>or 15% less than, the 2017 figure</t>
  </si>
  <si>
    <r>
      <rPr>
        <b/>
        <sz val="12"/>
        <color rgb="FFC00000"/>
        <rFont val="MS Sans Serif"/>
        <family val="2"/>
      </rPr>
      <t xml:space="preserve">unless </t>
    </r>
    <r>
      <rPr>
        <sz val="12"/>
        <color rgb="FFC00000"/>
        <rFont val="MS Sans Serif"/>
        <family val="2"/>
      </rPr>
      <t>the variance is less than £500</t>
    </r>
  </si>
  <si>
    <t>Sunningwell Scene Parish Magazine</t>
  </si>
  <si>
    <t>Fewer editions in 2018</t>
  </si>
  <si>
    <t>Less than 500</t>
  </si>
  <si>
    <t>We negotiated a reduction in 2018</t>
  </si>
  <si>
    <t>Ceiling repair in 2018</t>
  </si>
  <si>
    <t>One off grant in 2018</t>
  </si>
  <si>
    <t>No grant applied for in 2018</t>
  </si>
  <si>
    <t>The events cost less in 2018</t>
  </si>
  <si>
    <t>Less pond work in 2018</t>
  </si>
  <si>
    <t>Vandal damage in 2017</t>
  </si>
  <si>
    <t>Village entrances - gates painted in 2017</t>
  </si>
  <si>
    <t>Footpath gates instsalled 2017</t>
  </si>
  <si>
    <t>Less donations £23,082.23 (2018) and £3800 (2017)</t>
  </si>
  <si>
    <t>Speed limit reduced from 40mph to 30mph</t>
  </si>
  <si>
    <t>Tea urns for village events</t>
  </si>
  <si>
    <t>Council past chairman photos and storage in village hall</t>
  </si>
  <si>
    <t>Different subscriptions</t>
  </si>
  <si>
    <t>Purchase of Village Green land          (Donations £26882)</t>
  </si>
  <si>
    <t>Foxcombe Road speed limit reduced to 30mph</t>
  </si>
  <si>
    <t>Bayworth Triangle footpath installed</t>
  </si>
  <si>
    <t>Teas Urns for village events</t>
  </si>
  <si>
    <t>Add receipts for period</t>
  </si>
  <si>
    <t>Deduct payments for period</t>
  </si>
  <si>
    <t xml:space="preserve">Bayworth Hall costs more than the hall used in 2017 </t>
  </si>
  <si>
    <t>Price increase and extra grass cutting needed</t>
  </si>
  <si>
    <t>VAT paid will vary each year</t>
  </si>
  <si>
    <t>Precept increased</t>
  </si>
  <si>
    <t>Request for donations covered two accounting years</t>
  </si>
  <si>
    <t>16 Mar</t>
  </si>
  <si>
    <t>29 Mar</t>
  </si>
  <si>
    <t>Description of significant variance &gt;15%</t>
  </si>
  <si>
    <t>See breakdown on Accounting Statement - Tab 3</t>
  </si>
  <si>
    <t>unless under £500 in boxes 3 to 6, 9 and 10</t>
  </si>
  <si>
    <t>Website development costs incurred in 2017</t>
  </si>
  <si>
    <t>Bank</t>
  </si>
  <si>
    <t>reconciliation</t>
  </si>
  <si>
    <t>Foxcombe Road</t>
  </si>
  <si>
    <t>Bayworth Triangle</t>
  </si>
  <si>
    <t xml:space="preserve">Purchase of village green  </t>
  </si>
  <si>
    <r>
      <rPr>
        <b/>
        <sz val="12"/>
        <rFont val="Arial"/>
        <family val="2"/>
      </rPr>
      <t>Reserve account</t>
    </r>
    <r>
      <rPr>
        <sz val="12"/>
        <rFont val="Arial"/>
        <family val="2"/>
      </rPr>
      <t xml:space="preserve">  61614149</t>
    </r>
  </si>
  <si>
    <r>
      <rPr>
        <b/>
        <sz val="12"/>
        <rFont val="Arial"/>
        <family val="2"/>
      </rPr>
      <t>Current account</t>
    </r>
    <r>
      <rPr>
        <sz val="12"/>
        <rFont val="Arial"/>
        <family val="2"/>
      </rPr>
      <t xml:space="preserve">   61597430</t>
    </r>
  </si>
  <si>
    <t>Consultant's 2017 Report on village traffic concerns</t>
  </si>
  <si>
    <t>One off grant in 2018 - cricket nets</t>
  </si>
  <si>
    <t>Footpath installed across the grass</t>
  </si>
  <si>
    <t>NOTES</t>
  </si>
  <si>
    <t>Speed limit reduced to 30mph.     Work done by Oxfordshire County Council but paid by the Parish</t>
  </si>
  <si>
    <t>Footpath installed to remove need to walk on the road to get round the grassed triangle.</t>
  </si>
  <si>
    <t>for purchase of village green land</t>
  </si>
  <si>
    <t>Smaller grant in 2018</t>
  </si>
  <si>
    <t>Reclaimed VAT varies year to year</t>
  </si>
  <si>
    <t>RECEIPTS 1 April 2017 to 31 March 2018</t>
  </si>
  <si>
    <t>PAYMENTS 1 April 2017 to 31 March 2018</t>
  </si>
  <si>
    <t>Grants &amp; subscriptions</t>
  </si>
  <si>
    <r>
      <t xml:space="preserve">£43,368.18 </t>
    </r>
    <r>
      <rPr>
        <b/>
        <sz val="12"/>
        <color rgb="FFFF0000"/>
        <rFont val="MS Sans Serif"/>
        <family val="2"/>
      </rPr>
      <t>LESS</t>
    </r>
    <r>
      <rPr>
        <sz val="12"/>
        <rFont val="MS Sans Serif"/>
        <family val="2"/>
      </rPr>
      <t xml:space="preserve"> donations of £26,882.23</t>
    </r>
  </si>
  <si>
    <t xml:space="preserve">       Parish Council contribution therefore was £16,485.95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</si>
</sst>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m/d"/>
    <numFmt numFmtId="165" formatCode="0.00;[Red]0.00"/>
    <numFmt numFmtId="166" formatCode="[$-F800]dddd\,\ mmmm\ dd\,\ yyyy"/>
    <numFmt numFmtId="167" formatCode="d/m/yy;@"/>
    <numFmt numFmtId="168" formatCode="0;[Red]0"/>
    <numFmt numFmtId="169" formatCode="#,##0.00;[Red]#,##0.00"/>
    <numFmt numFmtId="170" formatCode="#,##0;[Red]#,##0"/>
    <numFmt numFmtId="171" formatCode="dd/mm/yy;@"/>
    <numFmt numFmtId="172" formatCode="&quot;£&quot;#,##0"/>
    <numFmt numFmtId="173" formatCode="#,##0_ ;\-#,##0\ "/>
    <numFmt numFmtId="174" formatCode="#,##0.00_ ;\-#,##0.00\ "/>
    <numFmt numFmtId="175" formatCode="[$-809]dd\ mmmm\ yyyy;@"/>
    <numFmt numFmtId="176" formatCode="0.0%"/>
  </numFmts>
  <fonts count="49" x14ac:knownFonts="1"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6"/>
      <color theme="3" tint="0.39997558519241921"/>
      <name val="Arial"/>
      <family val="2"/>
    </font>
    <font>
      <b/>
      <sz val="12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b/>
      <sz val="12"/>
      <color theme="3" tint="-0.249977111117893"/>
      <name val="MS Sans Serif"/>
      <family val="2"/>
    </font>
    <font>
      <sz val="12"/>
      <color theme="3" tint="-0.249977111117893"/>
      <name val="MS Sans Serif"/>
      <family val="2"/>
    </font>
    <font>
      <sz val="10"/>
      <color theme="3" tint="-0.249977111117893"/>
      <name val="MS Sans Serif"/>
      <family val="2"/>
    </font>
    <font>
      <b/>
      <sz val="10"/>
      <color theme="4" tint="-0.249977111117893"/>
      <name val="MS Sans Serif"/>
      <family val="2"/>
    </font>
    <font>
      <b/>
      <sz val="13.5"/>
      <color theme="3" tint="0.39997558519241921"/>
      <name val="MS Sans Serif"/>
      <family val="2"/>
    </font>
    <font>
      <sz val="13.5"/>
      <color theme="3" tint="0.39997558519241921"/>
      <name val="MS Sans Serif"/>
      <family val="2"/>
    </font>
    <font>
      <b/>
      <sz val="12"/>
      <color rgb="FFFF0000"/>
      <name val="MS Sans Serif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2"/>
      <color rgb="FFFF0000"/>
      <name val="MS Sans Serif"/>
      <family val="2"/>
    </font>
    <font>
      <sz val="10"/>
      <color rgb="FFFF0000"/>
      <name val="MS Sans Serif"/>
      <family val="2"/>
    </font>
    <font>
      <sz val="12"/>
      <color rgb="FFC00000"/>
      <name val="Arial"/>
      <family val="2"/>
    </font>
    <font>
      <sz val="12"/>
      <color rgb="FFFF0000"/>
      <name val="Arial"/>
      <family val="2"/>
    </font>
    <font>
      <b/>
      <sz val="10"/>
      <name val="MS Sans Serif"/>
      <family val="2"/>
    </font>
    <font>
      <b/>
      <sz val="10"/>
      <color theme="3" tint="-0.249977111117893"/>
      <name val="MS Sans Serif"/>
      <family val="2"/>
    </font>
    <font>
      <sz val="12"/>
      <color theme="0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0"/>
      <color rgb="FFC00000"/>
      <name val="MS Sans Serif"/>
      <family val="2"/>
    </font>
    <font>
      <b/>
      <sz val="16"/>
      <name val="Arial"/>
      <family val="2"/>
    </font>
    <font>
      <b/>
      <sz val="10"/>
      <color rgb="FFFF0000"/>
      <name val="MS Sans Serif"/>
      <family val="2"/>
    </font>
    <font>
      <sz val="10"/>
      <color theme="4" tint="-0.249977111117893"/>
      <name val="Arial"/>
      <family val="2"/>
    </font>
    <font>
      <sz val="10"/>
      <color theme="4" tint="-0.249977111117893"/>
      <name val="MS Sans Serif"/>
      <family val="2"/>
    </font>
    <font>
      <sz val="8"/>
      <color rgb="FFFF0000"/>
      <name val="Arial"/>
      <family val="2"/>
    </font>
    <font>
      <sz val="10"/>
      <color theme="0" tint="-0.499984740745262"/>
      <name val="MS Sans Serif"/>
      <family val="2"/>
    </font>
    <font>
      <sz val="12"/>
      <color theme="0" tint="-0.499984740745262"/>
      <name val="MS Sans Serif"/>
      <family val="2"/>
    </font>
    <font>
      <b/>
      <sz val="12"/>
      <color rgb="FFFF0000"/>
      <name val="Arial"/>
      <family val="2"/>
    </font>
    <font>
      <sz val="12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12"/>
      <color rgb="FFC00000"/>
      <name val="MS Sans Serif"/>
      <family val="2"/>
    </font>
    <font>
      <sz val="12"/>
      <color rgb="FFC00000"/>
      <name val="MS Sans Serif"/>
      <family val="2"/>
    </font>
    <font>
      <b/>
      <sz val="10"/>
      <color theme="0" tint="-0.499984740745262"/>
      <name val="MS Sans Serif"/>
      <family val="2"/>
    </font>
    <font>
      <b/>
      <i/>
      <sz val="12"/>
      <name val="Arial"/>
      <family val="2"/>
    </font>
    <font>
      <sz val="10"/>
      <color theme="0" tint="-0.34998626667073579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/>
      <right/>
      <top/>
      <bottom style="thick">
        <color indexed="10"/>
      </bottom>
      <diagonal/>
    </border>
    <border>
      <left style="thick">
        <color indexed="32"/>
      </left>
      <right style="thick">
        <color indexed="32"/>
      </right>
      <top style="thick">
        <color indexed="32"/>
      </top>
      <bottom style="thick">
        <color indexed="3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ck">
        <color indexed="10"/>
      </top>
      <bottom/>
      <diagonal/>
    </border>
  </borders>
  <cellStyleXfs count="2">
    <xf numFmtId="2" fontId="0" fillId="0" borderId="0"/>
    <xf numFmtId="0" fontId="3" fillId="0" borderId="0"/>
  </cellStyleXfs>
  <cellXfs count="392">
    <xf numFmtId="2" fontId="0" fillId="0" borderId="0" xfId="0"/>
    <xf numFmtId="2" fontId="2" fillId="0" borderId="0" xfId="0" applyFont="1" applyAlignment="1"/>
    <xf numFmtId="2" fontId="2" fillId="0" borderId="0" xfId="0" applyFont="1" applyBorder="1" applyAlignment="1"/>
    <xf numFmtId="2" fontId="1" fillId="0" borderId="0" xfId="0" applyFont="1" applyAlignment="1">
      <alignment horizontal="centerContinuous"/>
    </xf>
    <xf numFmtId="2" fontId="2" fillId="0" borderId="0" xfId="0" applyFont="1"/>
    <xf numFmtId="2" fontId="2" fillId="0" borderId="0" xfId="0" applyFont="1" applyAlignment="1">
      <alignment horizontal="centerContinuous"/>
    </xf>
    <xf numFmtId="2" fontId="2" fillId="0" borderId="0" xfId="0" applyFont="1" applyAlignment="1">
      <alignment horizontal="center"/>
    </xf>
    <xf numFmtId="2" fontId="2" fillId="0" borderId="2" xfId="0" applyFont="1" applyBorder="1" applyAlignment="1">
      <alignment horizontal="center"/>
    </xf>
    <xf numFmtId="2" fontId="2" fillId="0" borderId="0" xfId="0" applyFont="1" applyBorder="1" applyAlignment="1">
      <alignment horizontal="center"/>
    </xf>
    <xf numFmtId="2" fontId="2" fillId="0" borderId="0" xfId="0" applyFont="1" applyBorder="1"/>
    <xf numFmtId="1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2" fontId="2" fillId="0" borderId="0" xfId="0" applyNumberFormat="1" applyFont="1" applyBorder="1" applyAlignment="1">
      <alignment horizontal="center"/>
    </xf>
    <xf numFmtId="2" fontId="2" fillId="0" borderId="1" xfId="0" applyFont="1" applyBorder="1"/>
    <xf numFmtId="4" fontId="2" fillId="0" borderId="1" xfId="0" applyNumberFormat="1" applyFont="1" applyBorder="1"/>
    <xf numFmtId="165" fontId="2" fillId="0" borderId="0" xfId="1" applyNumberFormat="1" applyFont="1"/>
    <xf numFmtId="0" fontId="2" fillId="0" borderId="0" xfId="1" applyNumberFormat="1" applyFont="1"/>
    <xf numFmtId="0" fontId="0" fillId="0" borderId="0" xfId="0" applyNumberFormat="1"/>
    <xf numFmtId="0" fontId="0" fillId="0" borderId="5" xfId="0" applyNumberFormat="1" applyBorder="1"/>
    <xf numFmtId="2" fontId="0" fillId="0" borderId="5" xfId="0" applyBorder="1"/>
    <xf numFmtId="165" fontId="1" fillId="0" borderId="0" xfId="0" applyNumberFormat="1" applyFont="1" applyBorder="1" applyAlignment="1"/>
    <xf numFmtId="165" fontId="2" fillId="0" borderId="0" xfId="0" applyNumberFormat="1" applyFont="1" applyBorder="1"/>
    <xf numFmtId="165" fontId="2" fillId="0" borderId="0" xfId="0" applyNumberFormat="1" applyFont="1" applyBorder="1" applyAlignment="1"/>
    <xf numFmtId="165" fontId="2" fillId="0" borderId="7" xfId="0" applyNumberFormat="1" applyFont="1" applyBorder="1"/>
    <xf numFmtId="165" fontId="2" fillId="0" borderId="8" xfId="0" applyNumberFormat="1" applyFont="1" applyBorder="1" applyAlignment="1"/>
    <xf numFmtId="165" fontId="2" fillId="0" borderId="5" xfId="0" applyNumberFormat="1" applyFont="1" applyBorder="1"/>
    <xf numFmtId="165" fontId="2" fillId="0" borderId="5" xfId="0" applyNumberFormat="1" applyFont="1" applyBorder="1" applyAlignment="1"/>
    <xf numFmtId="165" fontId="2" fillId="0" borderId="9" xfId="0" applyNumberFormat="1" applyFont="1" applyBorder="1" applyAlignment="1"/>
    <xf numFmtId="165" fontId="2" fillId="0" borderId="10" xfId="0" applyNumberFormat="1" applyFont="1" applyBorder="1" applyAlignment="1">
      <alignment horizontal="right"/>
    </xf>
    <xf numFmtId="165" fontId="2" fillId="0" borderId="12" xfId="0" applyNumberFormat="1" applyFont="1" applyBorder="1" applyAlignment="1"/>
    <xf numFmtId="165" fontId="2" fillId="0" borderId="2" xfId="0" applyNumberFormat="1" applyFont="1" applyBorder="1"/>
    <xf numFmtId="165" fontId="2" fillId="0" borderId="14" xfId="0" applyNumberFormat="1" applyFont="1" applyBorder="1" applyAlignment="1"/>
    <xf numFmtId="165" fontId="2" fillId="0" borderId="16" xfId="0" applyNumberFormat="1" applyFont="1" applyBorder="1"/>
    <xf numFmtId="165" fontId="2" fillId="0" borderId="0" xfId="0" applyNumberFormat="1" applyFont="1" applyBorder="1" applyAlignment="1">
      <alignment horizontal="right"/>
    </xf>
    <xf numFmtId="0" fontId="2" fillId="0" borderId="5" xfId="1" applyNumberFormat="1" applyFont="1" applyBorder="1" applyAlignment="1">
      <alignment horizontal="center"/>
    </xf>
    <xf numFmtId="165" fontId="2" fillId="0" borderId="5" xfId="1" applyNumberFormat="1" applyFont="1" applyBorder="1"/>
    <xf numFmtId="164" fontId="0" fillId="0" borderId="0" xfId="0" applyNumberFormat="1"/>
    <xf numFmtId="164" fontId="0" fillId="0" borderId="5" xfId="0" applyNumberFormat="1" applyBorder="1"/>
    <xf numFmtId="16" fontId="2" fillId="0" borderId="0" xfId="0" applyNumberFormat="1" applyFont="1"/>
    <xf numFmtId="1" fontId="1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16" fontId="2" fillId="0" borderId="0" xfId="0" applyNumberFormat="1" applyFont="1" applyAlignment="1">
      <alignment horizontal="center"/>
    </xf>
    <xf numFmtId="168" fontId="2" fillId="0" borderId="0" xfId="0" applyNumberFormat="1" applyFont="1" applyBorder="1"/>
    <xf numFmtId="168" fontId="2" fillId="0" borderId="0" xfId="0" applyNumberFormat="1" applyFont="1" applyBorder="1" applyAlignment="1"/>
    <xf numFmtId="168" fontId="2" fillId="0" borderId="7" xfId="0" applyNumberFormat="1" applyFont="1" applyBorder="1" applyAlignment="1"/>
    <xf numFmtId="168" fontId="2" fillId="0" borderId="5" xfId="0" applyNumberFormat="1" applyFont="1" applyBorder="1" applyAlignment="1"/>
    <xf numFmtId="168" fontId="2" fillId="0" borderId="10" xfId="0" applyNumberFormat="1" applyFont="1" applyBorder="1" applyAlignment="1"/>
    <xf numFmtId="168" fontId="2" fillId="0" borderId="12" xfId="0" applyNumberFormat="1" applyFont="1" applyBorder="1" applyAlignment="1"/>
    <xf numFmtId="168" fontId="2" fillId="0" borderId="2" xfId="0" applyNumberFormat="1" applyFont="1" applyBorder="1"/>
    <xf numFmtId="168" fontId="2" fillId="0" borderId="16" xfId="0" applyNumberFormat="1" applyFont="1" applyBorder="1"/>
    <xf numFmtId="165" fontId="1" fillId="0" borderId="0" xfId="0" applyNumberFormat="1" applyFont="1" applyBorder="1"/>
    <xf numFmtId="170" fontId="2" fillId="0" borderId="0" xfId="1" applyNumberFormat="1" applyFont="1" applyAlignment="1">
      <alignment horizontal="right"/>
    </xf>
    <xf numFmtId="169" fontId="2" fillId="0" borderId="0" xfId="1" applyNumberFormat="1" applyFont="1" applyAlignment="1">
      <alignment horizontal="right"/>
    </xf>
    <xf numFmtId="2" fontId="7" fillId="0" borderId="0" xfId="0" applyFont="1"/>
    <xf numFmtId="165" fontId="2" fillId="0" borderId="0" xfId="1" applyNumberFormat="1" applyFont="1" applyFill="1"/>
    <xf numFmtId="165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/>
    <xf numFmtId="170" fontId="1" fillId="0" borderId="5" xfId="1" applyNumberFormat="1" applyFont="1" applyFill="1" applyBorder="1" applyAlignment="1">
      <alignment horizontal="right"/>
    </xf>
    <xf numFmtId="2" fontId="2" fillId="0" borderId="16" xfId="0" applyFont="1" applyBorder="1" applyAlignment="1"/>
    <xf numFmtId="2" fontId="2" fillId="0" borderId="18" xfId="0" applyFont="1" applyBorder="1" applyAlignment="1">
      <alignment horizontal="center"/>
    </xf>
    <xf numFmtId="2" fontId="1" fillId="0" borderId="0" xfId="0" applyFont="1" applyBorder="1" applyAlignment="1">
      <alignment horizontal="center"/>
    </xf>
    <xf numFmtId="2" fontId="5" fillId="0" borderId="2" xfId="0" applyFont="1" applyBorder="1" applyAlignment="1">
      <alignment horizontal="center"/>
    </xf>
    <xf numFmtId="2" fontId="5" fillId="0" borderId="0" xfId="0" applyFont="1" applyBorder="1" applyAlignment="1">
      <alignment horizontal="center"/>
    </xf>
    <xf numFmtId="2" fontId="2" fillId="0" borderId="0" xfId="0" applyFont="1" applyBorder="1" applyAlignment="1">
      <alignment horizontal="center" wrapText="1"/>
    </xf>
    <xf numFmtId="2" fontId="2" fillId="0" borderId="0" xfId="0" applyFont="1" applyFill="1" applyBorder="1" applyAlignment="1"/>
    <xf numFmtId="2" fontId="1" fillId="0" borderId="0" xfId="0" applyFont="1" applyFill="1" applyBorder="1" applyAlignment="1"/>
    <xf numFmtId="2" fontId="2" fillId="0" borderId="0" xfId="0" applyFont="1" applyFill="1" applyAlignment="1"/>
    <xf numFmtId="2" fontId="1" fillId="0" borderId="20" xfId="0" applyFont="1" applyFill="1" applyBorder="1" applyAlignment="1">
      <alignment horizontal="center"/>
    </xf>
    <xf numFmtId="2" fontId="2" fillId="0" borderId="0" xfId="0" applyFont="1" applyFill="1"/>
    <xf numFmtId="1" fontId="1" fillId="0" borderId="20" xfId="0" applyNumberFormat="1" applyFont="1" applyFill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/>
    <xf numFmtId="170" fontId="1" fillId="0" borderId="0" xfId="1" applyNumberFormat="1" applyFont="1" applyBorder="1" applyAlignment="1">
      <alignment horizontal="right"/>
    </xf>
    <xf numFmtId="169" fontId="1" fillId="0" borderId="0" xfId="1" applyNumberFormat="1" applyFont="1" applyBorder="1" applyAlignment="1">
      <alignment horizontal="right"/>
    </xf>
    <xf numFmtId="170" fontId="1" fillId="0" borderId="0" xfId="1" applyNumberFormat="1" applyFont="1" applyFill="1" applyBorder="1" applyAlignment="1">
      <alignment horizontal="right"/>
    </xf>
    <xf numFmtId="16" fontId="2" fillId="0" borderId="0" xfId="0" applyNumberFormat="1" applyFont="1" applyAlignment="1">
      <alignment horizontal="centerContinuous"/>
    </xf>
    <xf numFmtId="16" fontId="2" fillId="0" borderId="2" xfId="0" applyNumberFormat="1" applyFont="1" applyBorder="1" applyAlignment="1">
      <alignment horizontal="center"/>
    </xf>
    <xf numFmtId="16" fontId="2" fillId="0" borderId="0" xfId="0" applyNumberFormat="1" applyFont="1" applyBorder="1"/>
    <xf numFmtId="16" fontId="1" fillId="0" borderId="0" xfId="0" applyNumberFormat="1" applyFont="1" applyBorder="1"/>
    <xf numFmtId="16" fontId="2" fillId="0" borderId="0" xfId="0" applyNumberFormat="1" applyFont="1" applyAlignment="1"/>
    <xf numFmtId="16" fontId="1" fillId="0" borderId="0" xfId="0" applyNumberFormat="1" applyFont="1" applyAlignment="1"/>
    <xf numFmtId="16" fontId="2" fillId="0" borderId="0" xfId="0" applyNumberFormat="1" applyFont="1" applyBorder="1" applyAlignment="1"/>
    <xf numFmtId="1" fontId="0" fillId="0" borderId="5" xfId="0" applyNumberFormat="1" applyBorder="1"/>
    <xf numFmtId="1" fontId="8" fillId="0" borderId="0" xfId="0" applyNumberFormat="1" applyFont="1" applyAlignment="1">
      <alignment horizontal="center"/>
    </xf>
    <xf numFmtId="172" fontId="0" fillId="0" borderId="0" xfId="0" applyNumberFormat="1"/>
    <xf numFmtId="172" fontId="0" fillId="0" borderId="5" xfId="0" applyNumberFormat="1" applyBorder="1"/>
    <xf numFmtId="165" fontId="2" fillId="0" borderId="23" xfId="0" applyNumberFormat="1" applyFont="1" applyBorder="1" applyAlignment="1">
      <alignment horizontal="right"/>
    </xf>
    <xf numFmtId="169" fontId="2" fillId="0" borderId="0" xfId="0" applyNumberFormat="1" applyFont="1" applyBorder="1"/>
    <xf numFmtId="169" fontId="2" fillId="0" borderId="0" xfId="0" applyNumberFormat="1" applyFont="1" applyBorder="1" applyAlignment="1"/>
    <xf numFmtId="169" fontId="2" fillId="0" borderId="25" xfId="0" applyNumberFormat="1" applyFont="1" applyBorder="1" applyAlignment="1"/>
    <xf numFmtId="169" fontId="2" fillId="0" borderId="26" xfId="0" applyNumberFormat="1" applyFont="1" applyBorder="1" applyAlignment="1"/>
    <xf numFmtId="169" fontId="1" fillId="0" borderId="19" xfId="0" applyNumberFormat="1" applyFont="1" applyBorder="1" applyAlignment="1"/>
    <xf numFmtId="169" fontId="2" fillId="0" borderId="1" xfId="0" applyNumberFormat="1" applyFont="1" applyBorder="1" applyAlignment="1"/>
    <xf numFmtId="169" fontId="1" fillId="0" borderId="17" xfId="0" applyNumberFormat="1" applyFont="1" applyBorder="1" applyAlignment="1"/>
    <xf numFmtId="2" fontId="10" fillId="0" borderId="0" xfId="0" applyFont="1"/>
    <xf numFmtId="4" fontId="10" fillId="0" borderId="0" xfId="0" applyNumberFormat="1" applyFont="1"/>
    <xf numFmtId="4" fontId="10" fillId="0" borderId="0" xfId="0" applyNumberFormat="1" applyFont="1" applyFill="1"/>
    <xf numFmtId="3" fontId="9" fillId="0" borderId="0" xfId="0" applyNumberFormat="1" applyFont="1" applyBorder="1"/>
    <xf numFmtId="2" fontId="1" fillId="0" borderId="0" xfId="0" applyFont="1" applyAlignment="1"/>
    <xf numFmtId="1" fontId="11" fillId="0" borderId="0" xfId="0" applyNumberFormat="1" applyFont="1" applyAlignment="1">
      <alignment horizontal="left"/>
    </xf>
    <xf numFmtId="4" fontId="2" fillId="0" borderId="0" xfId="0" applyNumberFormat="1" applyFont="1" applyBorder="1" applyAlignment="1"/>
    <xf numFmtId="2" fontId="2" fillId="0" borderId="0" xfId="0" applyNumberFormat="1" applyFont="1" applyFill="1" applyBorder="1" applyAlignment="1"/>
    <xf numFmtId="4" fontId="2" fillId="0" borderId="0" xfId="0" applyNumberFormat="1" applyFont="1" applyFill="1" applyBorder="1"/>
    <xf numFmtId="2" fontId="13" fillId="0" borderId="2" xfId="0" applyFont="1" applyBorder="1" applyAlignment="1">
      <alignment horizontal="center"/>
    </xf>
    <xf numFmtId="2" fontId="3" fillId="0" borderId="0" xfId="0" applyFont="1" applyBorder="1" applyAlignment="1">
      <alignment horizontal="center"/>
    </xf>
    <xf numFmtId="2" fontId="4" fillId="0" borderId="0" xfId="0" applyFont="1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2" fontId="1" fillId="0" borderId="0" xfId="0" applyFont="1" applyBorder="1" applyAlignment="1">
      <alignment horizontal="centerContinuous"/>
    </xf>
    <xf numFmtId="2" fontId="2" fillId="0" borderId="0" xfId="0" applyFont="1" applyBorder="1" applyAlignment="1">
      <alignment horizontal="centerContinuous"/>
    </xf>
    <xf numFmtId="4" fontId="1" fillId="0" borderId="4" xfId="0" applyNumberFormat="1" applyFont="1" applyFill="1" applyBorder="1"/>
    <xf numFmtId="2" fontId="11" fillId="0" borderId="0" xfId="0" applyFont="1"/>
    <xf numFmtId="165" fontId="5" fillId="0" borderId="0" xfId="0" applyNumberFormat="1" applyFont="1" applyBorder="1"/>
    <xf numFmtId="2" fontId="7" fillId="0" borderId="5" xfId="0" applyFont="1" applyBorder="1"/>
    <xf numFmtId="169" fontId="2" fillId="0" borderId="28" xfId="0" applyNumberFormat="1" applyFont="1" applyBorder="1"/>
    <xf numFmtId="165" fontId="2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/>
    <xf numFmtId="43" fontId="15" fillId="0" borderId="0" xfId="0" applyNumberFormat="1" applyFont="1"/>
    <xf numFmtId="43" fontId="15" fillId="0" borderId="0" xfId="0" applyNumberFormat="1" applyFont="1" applyFill="1"/>
    <xf numFmtId="2" fontId="16" fillId="0" borderId="0" xfId="0" applyFont="1" applyAlignment="1">
      <alignment horizontal="center"/>
    </xf>
    <xf numFmtId="2" fontId="16" fillId="0" borderId="0" xfId="0" applyFont="1" applyAlignment="1">
      <alignment horizontal="left"/>
    </xf>
    <xf numFmtId="2" fontId="8" fillId="0" borderId="0" xfId="0" applyFont="1"/>
    <xf numFmtId="43" fontId="14" fillId="0" borderId="0" xfId="0" applyNumberFormat="1" applyFont="1" applyBorder="1"/>
    <xf numFmtId="2" fontId="17" fillId="0" borderId="0" xfId="0" applyFont="1" applyAlignment="1">
      <alignment horizontal="center"/>
    </xf>
    <xf numFmtId="2" fontId="17" fillId="0" borderId="0" xfId="0" applyFont="1"/>
    <xf numFmtId="2" fontId="17" fillId="0" borderId="21" xfId="0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right"/>
    </xf>
    <xf numFmtId="43" fontId="14" fillId="2" borderId="0" xfId="0" applyNumberFormat="1" applyFont="1" applyFill="1"/>
    <xf numFmtId="2" fontId="19" fillId="0" borderId="0" xfId="0" applyFont="1"/>
    <xf numFmtId="2" fontId="12" fillId="0" borderId="0" xfId="0" applyFont="1"/>
    <xf numFmtId="43" fontId="20" fillId="0" borderId="0" xfId="0" applyNumberFormat="1" applyFont="1"/>
    <xf numFmtId="169" fontId="1" fillId="0" borderId="0" xfId="0" applyNumberFormat="1" applyFont="1" applyBorder="1" applyAlignment="1"/>
    <xf numFmtId="171" fontId="2" fillId="0" borderId="0" xfId="0" applyNumberFormat="1" applyFont="1" applyBorder="1"/>
    <xf numFmtId="10" fontId="1" fillId="0" borderId="5" xfId="1" applyNumberFormat="1" applyFont="1" applyFill="1" applyBorder="1" applyAlignment="1">
      <alignment horizontal="right"/>
    </xf>
    <xf numFmtId="165" fontId="2" fillId="0" borderId="0" xfId="1" applyNumberFormat="1" applyFont="1" applyFill="1" applyBorder="1"/>
    <xf numFmtId="167" fontId="1" fillId="0" borderId="29" xfId="1" applyNumberFormat="1" applyFont="1" applyBorder="1" applyAlignment="1">
      <alignment horizontal="right"/>
    </xf>
    <xf numFmtId="169" fontId="2" fillId="0" borderId="0" xfId="1" applyNumberFormat="1" applyFont="1" applyAlignment="1">
      <alignment horizontal="center"/>
    </xf>
    <xf numFmtId="169" fontId="1" fillId="0" borderId="0" xfId="1" applyNumberFormat="1" applyFont="1" applyAlignment="1">
      <alignment horizontal="center"/>
    </xf>
    <xf numFmtId="170" fontId="2" fillId="0" borderId="5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center"/>
    </xf>
    <xf numFmtId="4" fontId="10" fillId="2" borderId="4" xfId="0" applyNumberFormat="1" applyFont="1" applyFill="1" applyBorder="1"/>
    <xf numFmtId="2" fontId="10" fillId="0" borderId="4" xfId="0" applyFont="1" applyBorder="1"/>
    <xf numFmtId="4" fontId="9" fillId="2" borderId="4" xfId="0" applyNumberFormat="1" applyFont="1" applyFill="1" applyBorder="1"/>
    <xf numFmtId="4" fontId="10" fillId="0" borderId="0" xfId="0" applyNumberFormat="1" applyFont="1" applyFill="1" applyBorder="1"/>
    <xf numFmtId="4" fontId="15" fillId="2" borderId="4" xfId="0" applyNumberFormat="1" applyFont="1" applyFill="1" applyBorder="1"/>
    <xf numFmtId="2" fontId="15" fillId="0" borderId="4" xfId="0" applyFont="1" applyBorder="1"/>
    <xf numFmtId="4" fontId="14" fillId="2" borderId="4" xfId="0" applyNumberFormat="1" applyFont="1" applyFill="1" applyBorder="1"/>
    <xf numFmtId="4" fontId="15" fillId="0" borderId="4" xfId="0" applyNumberFormat="1" applyFont="1" applyFill="1" applyBorder="1"/>
    <xf numFmtId="166" fontId="21" fillId="0" borderId="0" xfId="0" applyNumberFormat="1" applyFont="1" applyBorder="1" applyAlignment="1">
      <alignment horizontal="center"/>
    </xf>
    <xf numFmtId="165" fontId="1" fillId="0" borderId="6" xfId="0" applyNumberFormat="1" applyFont="1" applyBorder="1" applyAlignment="1"/>
    <xf numFmtId="165" fontId="1" fillId="0" borderId="11" xfId="0" applyNumberFormat="1" applyFont="1" applyBorder="1" applyAlignment="1"/>
    <xf numFmtId="165" fontId="1" fillId="0" borderId="13" xfId="0" applyNumberFormat="1" applyFont="1" applyBorder="1" applyAlignment="1"/>
    <xf numFmtId="165" fontId="1" fillId="0" borderId="15" xfId="0" applyNumberFormat="1" applyFont="1" applyBorder="1" applyAlignment="1"/>
    <xf numFmtId="2" fontId="2" fillId="0" borderId="0" xfId="0" applyFont="1" applyBorder="1" applyAlignment="1">
      <alignment horizontal="left"/>
    </xf>
    <xf numFmtId="2" fontId="10" fillId="0" borderId="0" xfId="0" applyFont="1" applyBorder="1"/>
    <xf numFmtId="2" fontId="10" fillId="0" borderId="15" xfId="0" applyFont="1" applyBorder="1"/>
    <xf numFmtId="2" fontId="10" fillId="0" borderId="14" xfId="0" applyFont="1" applyBorder="1"/>
    <xf numFmtId="173" fontId="1" fillId="0" borderId="5" xfId="1" applyNumberFormat="1" applyFont="1" applyFill="1" applyBorder="1" applyAlignment="1">
      <alignment horizontal="right"/>
    </xf>
    <xf numFmtId="2" fontId="22" fillId="0" borderId="0" xfId="0" applyFont="1" applyAlignment="1">
      <alignment horizontal="right"/>
    </xf>
    <xf numFmtId="2" fontId="22" fillId="0" borderId="0" xfId="0" applyFont="1" applyFill="1" applyAlignment="1">
      <alignment horizontal="center"/>
    </xf>
    <xf numFmtId="2" fontId="1" fillId="0" borderId="0" xfId="0" applyFont="1" applyAlignment="1">
      <alignment horizontal="center"/>
    </xf>
    <xf numFmtId="2" fontId="1" fillId="0" borderId="18" xfId="0" applyFont="1" applyBorder="1" applyAlignment="1">
      <alignment horizontal="center"/>
    </xf>
    <xf numFmtId="174" fontId="2" fillId="0" borderId="1" xfId="0" applyNumberFormat="1" applyFont="1" applyBorder="1" applyAlignment="1"/>
    <xf numFmtId="2" fontId="9" fillId="0" borderId="13" xfId="0" applyFont="1" applyBorder="1"/>
    <xf numFmtId="4" fontId="9" fillId="0" borderId="2" xfId="0" applyNumberFormat="1" applyFont="1" applyFill="1" applyBorder="1"/>
    <xf numFmtId="4" fontId="9" fillId="0" borderId="3" xfId="0" applyNumberFormat="1" applyFont="1" applyBorder="1"/>
    <xf numFmtId="4" fontId="8" fillId="0" borderId="0" xfId="0" applyNumberFormat="1" applyFont="1" applyFill="1" applyBorder="1"/>
    <xf numFmtId="4" fontId="10" fillId="0" borderId="1" xfId="0" applyNumberFormat="1" applyFont="1" applyBorder="1"/>
    <xf numFmtId="2" fontId="19" fillId="0" borderId="14" xfId="0" applyFont="1" applyBorder="1"/>
    <xf numFmtId="2" fontId="19" fillId="0" borderId="0" xfId="0" applyFont="1" applyBorder="1"/>
    <xf numFmtId="2" fontId="19" fillId="0" borderId="1" xfId="0" applyFont="1" applyBorder="1"/>
    <xf numFmtId="4" fontId="9" fillId="0" borderId="0" xfId="0" applyNumberFormat="1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3" fontId="8" fillId="0" borderId="14" xfId="0" applyNumberFormat="1" applyFont="1" applyBorder="1"/>
    <xf numFmtId="3" fontId="8" fillId="0" borderId="0" xfId="0" applyNumberFormat="1" applyFont="1" applyBorder="1"/>
    <xf numFmtId="2" fontId="8" fillId="0" borderId="14" xfId="0" applyFont="1" applyBorder="1"/>
    <xf numFmtId="2" fontId="16" fillId="0" borderId="1" xfId="0" applyFont="1" applyBorder="1" applyAlignment="1">
      <alignment horizontal="center"/>
    </xf>
    <xf numFmtId="4" fontId="9" fillId="2" borderId="1" xfId="0" applyNumberFormat="1" applyFont="1" applyFill="1" applyBorder="1"/>
    <xf numFmtId="3" fontId="9" fillId="0" borderId="14" xfId="0" applyNumberFormat="1" applyFont="1" applyBorder="1"/>
    <xf numFmtId="2" fontId="16" fillId="0" borderId="0" xfId="0" applyFont="1" applyBorder="1" applyAlignment="1">
      <alignment horizontal="center"/>
    </xf>
    <xf numFmtId="2" fontId="16" fillId="0" borderId="1" xfId="0" applyFont="1" applyBorder="1" applyAlignment="1">
      <alignment horizontal="left"/>
    </xf>
    <xf numFmtId="2" fontId="9" fillId="0" borderId="14" xfId="0" applyFont="1" applyBorder="1"/>
    <xf numFmtId="4" fontId="9" fillId="0" borderId="1" xfId="0" applyNumberFormat="1" applyFont="1" applyBorder="1"/>
    <xf numFmtId="3" fontId="9" fillId="0" borderId="16" xfId="0" applyNumberFormat="1" applyFont="1" applyBorder="1"/>
    <xf numFmtId="165" fontId="25" fillId="0" borderId="0" xfId="1" applyNumberFormat="1" applyFont="1" applyBorder="1"/>
    <xf numFmtId="0" fontId="17" fillId="0" borderId="0" xfId="0" applyNumberFormat="1" applyFont="1" applyAlignment="1">
      <alignment horizontal="center"/>
    </xf>
    <xf numFmtId="3" fontId="17" fillId="0" borderId="17" xfId="0" applyNumberFormat="1" applyFont="1" applyBorder="1"/>
    <xf numFmtId="3" fontId="0" fillId="0" borderId="5" xfId="0" applyNumberFormat="1" applyBorder="1"/>
    <xf numFmtId="3" fontId="0" fillId="0" borderId="10" xfId="0" applyNumberFormat="1" applyBorder="1"/>
    <xf numFmtId="41" fontId="17" fillId="0" borderId="5" xfId="0" applyNumberFormat="1" applyFont="1" applyBorder="1"/>
    <xf numFmtId="17" fontId="0" fillId="0" borderId="5" xfId="0" applyNumberFormat="1" applyBorder="1"/>
    <xf numFmtId="3" fontId="0" fillId="0" borderId="17" xfId="0" applyNumberFormat="1" applyBorder="1"/>
    <xf numFmtId="2" fontId="24" fillId="0" borderId="0" xfId="0" applyFont="1" applyBorder="1" applyAlignment="1">
      <alignment horizontal="center"/>
    </xf>
    <xf numFmtId="2" fontId="23" fillId="0" borderId="0" xfId="0" applyFont="1" applyFill="1" applyBorder="1"/>
    <xf numFmtId="2" fontId="26" fillId="0" borderId="0" xfId="0" applyFont="1" applyBorder="1" applyAlignment="1">
      <alignment horizontal="center"/>
    </xf>
    <xf numFmtId="2" fontId="27" fillId="0" borderId="0" xfId="0" applyFont="1"/>
    <xf numFmtId="2" fontId="7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2" fontId="27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72" fontId="27" fillId="0" borderId="5" xfId="0" applyNumberFormat="1" applyFont="1" applyBorder="1" applyAlignment="1">
      <alignment horizontal="center"/>
    </xf>
    <xf numFmtId="169" fontId="26" fillId="0" borderId="0" xfId="0" applyNumberFormat="1" applyFont="1" applyBorder="1"/>
    <xf numFmtId="165" fontId="26" fillId="0" borderId="0" xfId="0" applyNumberFormat="1" applyFont="1" applyBorder="1" applyAlignment="1">
      <alignment horizontal="right"/>
    </xf>
    <xf numFmtId="168" fontId="2" fillId="0" borderId="0" xfId="1" applyNumberFormat="1" applyFont="1"/>
    <xf numFmtId="168" fontId="2" fillId="0" borderId="0" xfId="1" applyNumberFormat="1" applyFont="1" applyBorder="1"/>
    <xf numFmtId="2" fontId="12" fillId="0" borderId="0" xfId="0" applyFont="1" applyAlignment="1">
      <alignment horizontal="center"/>
    </xf>
    <xf numFmtId="2" fontId="12" fillId="0" borderId="0" xfId="0" applyFont="1" applyBorder="1"/>
    <xf numFmtId="0" fontId="7" fillId="0" borderId="5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2" fontId="2" fillId="3" borderId="20" xfId="0" applyFont="1" applyFill="1" applyBorder="1" applyAlignment="1"/>
    <xf numFmtId="2" fontId="2" fillId="3" borderId="29" xfId="0" applyFont="1" applyFill="1" applyBorder="1" applyAlignment="1"/>
    <xf numFmtId="2" fontId="2" fillId="4" borderId="20" xfId="0" applyFont="1" applyFill="1" applyBorder="1" applyAlignment="1"/>
    <xf numFmtId="2" fontId="2" fillId="4" borderId="29" xfId="0" applyFont="1" applyFill="1" applyBorder="1" applyAlignment="1"/>
    <xf numFmtId="2" fontId="2" fillId="6" borderId="22" xfId="0" applyFont="1" applyFill="1" applyBorder="1" applyAlignment="1"/>
    <xf numFmtId="2" fontId="2" fillId="6" borderId="29" xfId="0" applyFont="1" applyFill="1" applyBorder="1" applyAlignment="1"/>
    <xf numFmtId="2" fontId="1" fillId="3" borderId="22" xfId="0" applyFont="1" applyFill="1" applyBorder="1" applyAlignment="1"/>
    <xf numFmtId="2" fontId="1" fillId="3" borderId="20" xfId="0" applyFont="1" applyFill="1" applyBorder="1" applyAlignment="1"/>
    <xf numFmtId="2" fontId="2" fillId="3" borderId="4" xfId="0" applyFont="1" applyFill="1" applyBorder="1" applyAlignment="1"/>
    <xf numFmtId="2" fontId="2" fillId="4" borderId="4" xfId="0" applyFont="1" applyFill="1" applyBorder="1" applyAlignment="1"/>
    <xf numFmtId="4" fontId="2" fillId="0" borderId="4" xfId="0" applyNumberFormat="1" applyFont="1" applyBorder="1" applyAlignment="1"/>
    <xf numFmtId="4" fontId="29" fillId="0" borderId="0" xfId="0" applyNumberFormat="1" applyFont="1" applyBorder="1" applyAlignment="1"/>
    <xf numFmtId="10" fontId="2" fillId="0" borderId="0" xfId="0" applyNumberFormat="1" applyFont="1" applyAlignment="1"/>
    <xf numFmtId="2" fontId="10" fillId="3" borderId="30" xfId="0" applyFont="1" applyFill="1" applyBorder="1"/>
    <xf numFmtId="2" fontId="10" fillId="3" borderId="31" xfId="0" applyFont="1" applyFill="1" applyBorder="1"/>
    <xf numFmtId="2" fontId="16" fillId="3" borderId="31" xfId="0" applyFont="1" applyFill="1" applyBorder="1" applyAlignment="1">
      <alignment horizontal="center"/>
    </xf>
    <xf numFmtId="2" fontId="16" fillId="3" borderId="32" xfId="0" applyFont="1" applyFill="1" applyBorder="1" applyAlignment="1">
      <alignment horizontal="center"/>
    </xf>
    <xf numFmtId="2" fontId="16" fillId="5" borderId="30" xfId="0" applyFont="1" applyFill="1" applyBorder="1" applyAlignment="1">
      <alignment horizontal="center"/>
    </xf>
    <xf numFmtId="2" fontId="16" fillId="5" borderId="31" xfId="0" applyFont="1" applyFill="1" applyBorder="1" applyAlignment="1">
      <alignment horizontal="center"/>
    </xf>
    <xf numFmtId="2" fontId="16" fillId="5" borderId="32" xfId="0" applyFont="1" applyFill="1" applyBorder="1" applyAlignment="1">
      <alignment horizontal="center"/>
    </xf>
    <xf numFmtId="2" fontId="16" fillId="4" borderId="30" xfId="0" applyFont="1" applyFill="1" applyBorder="1" applyAlignment="1">
      <alignment horizontal="center"/>
    </xf>
    <xf numFmtId="2" fontId="16" fillId="4" borderId="31" xfId="0" applyFont="1" applyFill="1" applyBorder="1" applyAlignment="1">
      <alignment horizontal="center"/>
    </xf>
    <xf numFmtId="2" fontId="30" fillId="0" borderId="2" xfId="0" applyFont="1" applyBorder="1" applyAlignment="1">
      <alignment horizontal="center"/>
    </xf>
    <xf numFmtId="2" fontId="31" fillId="0" borderId="0" xfId="0" applyFont="1"/>
    <xf numFmtId="2" fontId="32" fillId="0" borderId="0" xfId="0" applyFont="1"/>
    <xf numFmtId="2" fontId="30" fillId="0" borderId="0" xfId="0" applyFont="1" applyBorder="1"/>
    <xf numFmtId="1" fontId="31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center"/>
    </xf>
    <xf numFmtId="2" fontId="28" fillId="0" borderId="0" xfId="0" applyFont="1" applyAlignment="1">
      <alignment horizontal="center"/>
    </xf>
    <xf numFmtId="2" fontId="28" fillId="0" borderId="21" xfId="0" applyFont="1" applyFill="1" applyBorder="1" applyAlignment="1">
      <alignment horizontal="center"/>
    </xf>
    <xf numFmtId="168" fontId="1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2" fontId="34" fillId="0" borderId="0" xfId="0" applyFont="1" applyAlignment="1">
      <alignment horizontal="left"/>
    </xf>
    <xf numFmtId="1" fontId="34" fillId="0" borderId="0" xfId="0" applyNumberFormat="1" applyFont="1" applyAlignment="1">
      <alignment horizontal="left"/>
    </xf>
    <xf numFmtId="2" fontId="31" fillId="0" borderId="0" xfId="0" applyFont="1" applyAlignment="1"/>
    <xf numFmtId="165" fontId="34" fillId="0" borderId="0" xfId="0" applyNumberFormat="1" applyFont="1" applyBorder="1" applyAlignment="1"/>
    <xf numFmtId="165" fontId="34" fillId="0" borderId="0" xfId="1" applyNumberFormat="1" applyFont="1"/>
    <xf numFmtId="169" fontId="1" fillId="0" borderId="3" xfId="0" applyNumberFormat="1" applyFont="1" applyBorder="1" applyAlignment="1"/>
    <xf numFmtId="165" fontId="30" fillId="0" borderId="5" xfId="1" applyNumberFormat="1" applyFont="1" applyBorder="1" applyAlignment="1">
      <alignment horizontal="center"/>
    </xf>
    <xf numFmtId="166" fontId="1" fillId="0" borderId="0" xfId="1" applyNumberFormat="1" applyFont="1" applyAlignment="1">
      <alignment horizontal="right"/>
    </xf>
    <xf numFmtId="167" fontId="1" fillId="0" borderId="22" xfId="1" applyNumberFormat="1" applyFont="1" applyBorder="1" applyAlignment="1">
      <alignment horizontal="left"/>
    </xf>
    <xf numFmtId="165" fontId="1" fillId="0" borderId="23" xfId="1" applyNumberFormat="1" applyFont="1" applyFill="1" applyBorder="1"/>
    <xf numFmtId="170" fontId="1" fillId="0" borderId="23" xfId="1" applyNumberFormat="1" applyFont="1" applyBorder="1" applyAlignment="1">
      <alignment horizontal="right"/>
    </xf>
    <xf numFmtId="2" fontId="30" fillId="0" borderId="0" xfId="0" applyFont="1" applyBorder="1" applyAlignment="1">
      <alignment horizontal="right"/>
    </xf>
    <xf numFmtId="2" fontId="0" fillId="0" borderId="0" xfId="0" applyAlignment="1">
      <alignment horizontal="right"/>
    </xf>
    <xf numFmtId="175" fontId="21" fillId="0" borderId="4" xfId="0" applyNumberFormat="1" applyFont="1" applyBorder="1" applyAlignment="1">
      <alignment horizontal="center"/>
    </xf>
    <xf numFmtId="2" fontId="26" fillId="0" borderId="0" xfId="0" applyFont="1" applyFill="1" applyAlignment="1">
      <alignment horizontal="center"/>
    </xf>
    <xf numFmtId="2" fontId="2" fillId="0" borderId="1" xfId="0" applyFont="1" applyBorder="1" applyAlignment="1">
      <alignment horizontal="center"/>
    </xf>
    <xf numFmtId="2" fontId="35" fillId="0" borderId="5" xfId="0" applyFont="1" applyBorder="1"/>
    <xf numFmtId="166" fontId="2" fillId="0" borderId="0" xfId="0" applyNumberFormat="1" applyFont="1"/>
    <xf numFmtId="2" fontId="36" fillId="0" borderId="0" xfId="0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1" fontId="2" fillId="0" borderId="23" xfId="0" applyNumberFormat="1" applyFont="1" applyBorder="1" applyAlignment="1">
      <alignment horizontal="right"/>
    </xf>
    <xf numFmtId="2" fontId="27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3" fontId="9" fillId="0" borderId="0" xfId="0" applyNumberFormat="1" applyFont="1" applyBorder="1"/>
    <xf numFmtId="0" fontId="9" fillId="0" borderId="0" xfId="0" quotePrefix="1" applyNumberFormat="1" applyFont="1" applyFill="1" applyBorder="1" applyAlignment="1">
      <alignment horizontal="center"/>
    </xf>
    <xf numFmtId="2" fontId="8" fillId="0" borderId="0" xfId="0" applyFont="1" applyAlignment="1">
      <alignment horizontal="center"/>
    </xf>
    <xf numFmtId="2" fontId="38" fillId="0" borderId="0" xfId="0" applyFont="1" applyAlignment="1">
      <alignment horizontal="right"/>
    </xf>
    <xf numFmtId="2" fontId="2" fillId="7" borderId="4" xfId="0" applyFont="1" applyFill="1" applyBorder="1" applyAlignment="1"/>
    <xf numFmtId="2" fontId="5" fillId="0" borderId="0" xfId="0" applyFont="1" applyBorder="1" applyAlignment="1">
      <alignment horizontal="right"/>
    </xf>
    <xf numFmtId="2" fontId="33" fillId="0" borderId="0" xfId="0" applyFont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2" fontId="0" fillId="0" borderId="0" xfId="0" applyAlignment="1">
      <alignment horizontal="center"/>
    </xf>
    <xf numFmtId="2" fontId="9" fillId="0" borderId="0" xfId="0" applyFont="1" applyAlignment="1">
      <alignment horizontal="center"/>
    </xf>
    <xf numFmtId="2" fontId="23" fillId="0" borderId="0" xfId="0" applyFont="1" applyAlignment="1">
      <alignment horizontal="center"/>
    </xf>
    <xf numFmtId="4" fontId="9" fillId="0" borderId="0" xfId="0" applyNumberFormat="1" applyFont="1" applyBorder="1"/>
    <xf numFmtId="4" fontId="9" fillId="0" borderId="27" xfId="0" applyNumberFormat="1" applyFont="1" applyBorder="1"/>
    <xf numFmtId="2" fontId="5" fillId="0" borderId="13" xfId="0" applyFont="1" applyBorder="1" applyAlignment="1">
      <alignment horizontal="center"/>
    </xf>
    <xf numFmtId="2" fontId="2" fillId="0" borderId="3" xfId="0" applyFont="1" applyBorder="1" applyAlignment="1">
      <alignment horizontal="center"/>
    </xf>
    <xf numFmtId="2" fontId="3" fillId="0" borderId="14" xfId="0" applyFont="1" applyBorder="1" applyAlignment="1">
      <alignment horizontal="center"/>
    </xf>
    <xf numFmtId="4" fontId="2" fillId="0" borderId="15" xfId="0" applyNumberFormat="1" applyFont="1" applyBorder="1"/>
    <xf numFmtId="2" fontId="2" fillId="0" borderId="27" xfId="0" applyFont="1" applyBorder="1" applyAlignment="1"/>
    <xf numFmtId="2" fontId="20" fillId="0" borderId="0" xfId="0" applyFont="1" applyAlignment="1">
      <alignment horizontal="center"/>
    </xf>
    <xf numFmtId="43" fontId="15" fillId="0" borderId="0" xfId="0" applyNumberFormat="1" applyFont="1" applyAlignment="1">
      <alignment horizontal="center"/>
    </xf>
    <xf numFmtId="2" fontId="39" fillId="0" borderId="0" xfId="0" applyFont="1" applyBorder="1" applyAlignment="1">
      <alignment horizontal="center"/>
    </xf>
    <xf numFmtId="2" fontId="40" fillId="0" borderId="0" xfId="0" applyFont="1" applyBorder="1"/>
    <xf numFmtId="2" fontId="40" fillId="0" borderId="0" xfId="0" applyFont="1"/>
    <xf numFmtId="43" fontId="15" fillId="7" borderId="30" xfId="0" applyNumberFormat="1" applyFont="1" applyFill="1" applyBorder="1"/>
    <xf numFmtId="43" fontId="15" fillId="7" borderId="31" xfId="0" applyNumberFormat="1" applyFont="1" applyFill="1" applyBorder="1"/>
    <xf numFmtId="43" fontId="15" fillId="7" borderId="32" xfId="0" applyNumberFormat="1" applyFont="1" applyFill="1" applyBorder="1"/>
    <xf numFmtId="167" fontId="41" fillId="0" borderId="0" xfId="1" applyNumberFormat="1" applyFont="1" applyAlignment="1">
      <alignment horizontal="center"/>
    </xf>
    <xf numFmtId="169" fontId="41" fillId="0" borderId="0" xfId="1" applyNumberFormat="1" applyFont="1" applyAlignment="1">
      <alignment horizontal="center"/>
    </xf>
    <xf numFmtId="170" fontId="41" fillId="0" borderId="33" xfId="1" applyNumberFormat="1" applyFont="1" applyFill="1" applyBorder="1" applyAlignment="1">
      <alignment horizontal="center"/>
    </xf>
    <xf numFmtId="170" fontId="41" fillId="0" borderId="33" xfId="1" applyNumberFormat="1" applyFont="1" applyBorder="1" applyAlignment="1">
      <alignment horizontal="center"/>
    </xf>
    <xf numFmtId="170" fontId="41" fillId="0" borderId="0" xfId="1" applyNumberFormat="1" applyFont="1" applyFill="1" applyBorder="1" applyAlignment="1">
      <alignment horizontal="center"/>
    </xf>
    <xf numFmtId="165" fontId="41" fillId="0" borderId="0" xfId="1" applyNumberFormat="1" applyFont="1" applyAlignment="1">
      <alignment horizontal="center"/>
    </xf>
    <xf numFmtId="3" fontId="1" fillId="0" borderId="5" xfId="1" applyNumberFormat="1" applyFont="1" applyFill="1" applyBorder="1" applyAlignment="1">
      <alignment horizontal="right"/>
    </xf>
    <xf numFmtId="165" fontId="42" fillId="0" borderId="0" xfId="0" applyNumberFormat="1" applyFont="1" applyBorder="1" applyAlignment="1">
      <alignment horizontal="right"/>
    </xf>
    <xf numFmtId="169" fontId="42" fillId="0" borderId="0" xfId="0" applyNumberFormat="1" applyFont="1" applyBorder="1"/>
    <xf numFmtId="165" fontId="42" fillId="0" borderId="0" xfId="0" applyNumberFormat="1" applyFont="1" applyBorder="1" applyAlignment="1">
      <alignment horizontal="center"/>
    </xf>
    <xf numFmtId="2" fontId="1" fillId="0" borderId="2" xfId="0" applyFont="1" applyBorder="1" applyAlignment="1">
      <alignment horizontal="center"/>
    </xf>
    <xf numFmtId="2" fontId="1" fillId="0" borderId="0" xfId="0" applyFont="1" applyBorder="1"/>
    <xf numFmtId="2" fontId="2" fillId="0" borderId="13" xfId="0" applyFont="1" applyBorder="1"/>
    <xf numFmtId="2" fontId="2" fillId="0" borderId="14" xfId="0" applyFont="1" applyBorder="1"/>
    <xf numFmtId="16" fontId="2" fillId="0" borderId="0" xfId="0" applyNumberFormat="1" applyFont="1" applyBorder="1" applyAlignment="1">
      <alignment horizontal="center"/>
    </xf>
    <xf numFmtId="2" fontId="3" fillId="0" borderId="0" xfId="0" applyFont="1" applyBorder="1" applyAlignment="1">
      <alignment horizontal="center" wrapText="1"/>
    </xf>
    <xf numFmtId="166" fontId="2" fillId="0" borderId="0" xfId="0" applyNumberFormat="1" applyFont="1" applyBorder="1"/>
    <xf numFmtId="14" fontId="2" fillId="0" borderId="0" xfId="0" applyNumberFormat="1" applyFont="1" applyBorder="1"/>
    <xf numFmtId="2" fontId="2" fillId="0" borderId="15" xfId="0" applyFont="1" applyFill="1" applyBorder="1"/>
    <xf numFmtId="2" fontId="1" fillId="0" borderId="16" xfId="0" applyFont="1" applyFill="1" applyBorder="1" applyAlignment="1">
      <alignment horizontal="centerContinuous"/>
    </xf>
    <xf numFmtId="16" fontId="1" fillId="0" borderId="16" xfId="0" applyNumberFormat="1" applyFont="1" applyFill="1" applyBorder="1" applyAlignment="1">
      <alignment horizontal="centerContinuous"/>
    </xf>
    <xf numFmtId="2" fontId="1" fillId="0" borderId="16" xfId="0" applyFont="1" applyFill="1" applyBorder="1"/>
    <xf numFmtId="2" fontId="1" fillId="0" borderId="4" xfId="0" applyFont="1" applyFill="1" applyBorder="1" applyAlignment="1">
      <alignment horizontal="centerContinuous"/>
    </xf>
    <xf numFmtId="2" fontId="2" fillId="0" borderId="2" xfId="0" applyFont="1" applyBorder="1"/>
    <xf numFmtId="1" fontId="0" fillId="0" borderId="0" xfId="0" applyNumberFormat="1" applyAlignment="1">
      <alignment horizontal="center"/>
    </xf>
    <xf numFmtId="2" fontId="7" fillId="0" borderId="0" xfId="0" applyFont="1" applyAlignment="1">
      <alignment horizontal="center"/>
    </xf>
    <xf numFmtId="2" fontId="7" fillId="0" borderId="0" xfId="0" applyFont="1" applyAlignment="1">
      <alignment horizontal="right"/>
    </xf>
    <xf numFmtId="16" fontId="32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" fontId="1" fillId="0" borderId="20" xfId="0" applyNumberFormat="1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" fontId="43" fillId="8" borderId="0" xfId="0" applyNumberFormat="1" applyFont="1" applyFill="1" applyBorder="1" applyAlignment="1"/>
    <xf numFmtId="2" fontId="43" fillId="0" borderId="0" xfId="0" applyNumberFormat="1" applyFont="1" applyBorder="1" applyAlignment="1">
      <alignment horizontal="center"/>
    </xf>
    <xf numFmtId="165" fontId="1" fillId="0" borderId="14" xfId="0" applyNumberFormat="1" applyFont="1" applyBorder="1" applyAlignment="1"/>
    <xf numFmtId="169" fontId="1" fillId="0" borderId="1" xfId="0" applyNumberFormat="1" applyFont="1" applyBorder="1" applyAlignment="1"/>
    <xf numFmtId="165" fontId="2" fillId="0" borderId="14" xfId="0" applyNumberFormat="1" applyFont="1" applyBorder="1" applyAlignment="1">
      <alignment horizontal="left"/>
    </xf>
    <xf numFmtId="16" fontId="2" fillId="0" borderId="3" xfId="0" applyNumberFormat="1" applyFont="1" applyBorder="1" applyAlignment="1">
      <alignment horizontal="center"/>
    </xf>
    <xf numFmtId="2" fontId="3" fillId="0" borderId="1" xfId="0" applyFont="1" applyBorder="1" applyAlignment="1">
      <alignment horizontal="center"/>
    </xf>
    <xf numFmtId="2" fontId="34" fillId="0" borderId="0" xfId="0" applyFont="1" applyAlignment="1"/>
    <xf numFmtId="166" fontId="30" fillId="0" borderId="0" xfId="1" applyNumberFormat="1" applyFont="1" applyBorder="1" applyAlignment="1">
      <alignment horizontal="right"/>
    </xf>
    <xf numFmtId="169" fontId="30" fillId="0" borderId="0" xfId="1" applyNumberFormat="1" applyFont="1" applyBorder="1" applyAlignment="1">
      <alignment horizontal="right"/>
    </xf>
    <xf numFmtId="169" fontId="41" fillId="0" borderId="30" xfId="1" applyNumberFormat="1" applyFont="1" applyBorder="1" applyAlignment="1">
      <alignment horizontal="center"/>
    </xf>
    <xf numFmtId="167" fontId="41" fillId="0" borderId="31" xfId="1" applyNumberFormat="1" applyFont="1" applyBorder="1" applyAlignment="1">
      <alignment horizontal="center"/>
    </xf>
    <xf numFmtId="169" fontId="41" fillId="0" borderId="31" xfId="1" applyNumberFormat="1" applyFont="1" applyBorder="1" applyAlignment="1">
      <alignment horizontal="center"/>
    </xf>
    <xf numFmtId="170" fontId="41" fillId="0" borderId="34" xfId="1" applyNumberFormat="1" applyFont="1" applyFill="1" applyBorder="1" applyAlignment="1">
      <alignment horizontal="center"/>
    </xf>
    <xf numFmtId="170" fontId="41" fillId="0" borderId="34" xfId="1" applyNumberFormat="1" applyFont="1" applyBorder="1" applyAlignment="1">
      <alignment horizontal="center"/>
    </xf>
    <xf numFmtId="170" fontId="41" fillId="0" borderId="35" xfId="1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2" fontId="13" fillId="0" borderId="0" xfId="0" applyFont="1" applyBorder="1" applyAlignment="1">
      <alignment horizontal="center"/>
    </xf>
    <xf numFmtId="169" fontId="2" fillId="0" borderId="36" xfId="0" applyNumberFormat="1" applyFont="1" applyBorder="1" applyAlignment="1"/>
    <xf numFmtId="1" fontId="8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right"/>
    </xf>
    <xf numFmtId="2" fontId="8" fillId="0" borderId="14" xfId="0" applyFont="1" applyBorder="1" applyAlignment="1">
      <alignment horizontal="right"/>
    </xf>
    <xf numFmtId="2" fontId="9" fillId="0" borderId="14" xfId="0" applyFont="1" applyBorder="1"/>
    <xf numFmtId="3" fontId="9" fillId="0" borderId="14" xfId="0" applyNumberFormat="1" applyFont="1" applyBorder="1"/>
    <xf numFmtId="2" fontId="16" fillId="9" borderId="32" xfId="0" applyFont="1" applyFill="1" applyBorder="1" applyAlignment="1">
      <alignment horizontal="center"/>
    </xf>
    <xf numFmtId="2" fontId="10" fillId="0" borderId="3" xfId="0" applyFont="1" applyBorder="1"/>
    <xf numFmtId="2" fontId="10" fillId="0" borderId="1" xfId="0" applyFont="1" applyBorder="1"/>
    <xf numFmtId="2" fontId="10" fillId="0" borderId="27" xfId="0" applyFont="1" applyBorder="1"/>
    <xf numFmtId="2" fontId="45" fillId="0" borderId="14" xfId="0" applyFont="1" applyBorder="1"/>
    <xf numFmtId="2" fontId="45" fillId="0" borderId="0" xfId="0" applyFont="1" applyBorder="1"/>
    <xf numFmtId="2" fontId="45" fillId="0" borderId="16" xfId="0" applyFont="1" applyBorder="1"/>
    <xf numFmtId="2" fontId="44" fillId="0" borderId="0" xfId="0" applyFont="1" applyBorder="1"/>
    <xf numFmtId="176" fontId="7" fillId="0" borderId="0" xfId="0" applyNumberFormat="1" applyFont="1"/>
    <xf numFmtId="2" fontId="23" fillId="0" borderId="0" xfId="0" applyFont="1" applyAlignment="1">
      <alignment horizontal="right"/>
    </xf>
    <xf numFmtId="2" fontId="23" fillId="0" borderId="0" xfId="0" applyFont="1"/>
    <xf numFmtId="2" fontId="10" fillId="0" borderId="13" xfId="0" applyFont="1" applyBorder="1"/>
    <xf numFmtId="2" fontId="44" fillId="0" borderId="2" xfId="0" applyFont="1" applyBorder="1"/>
    <xf numFmtId="2" fontId="10" fillId="0" borderId="2" xfId="0" applyFont="1" applyBorder="1"/>
    <xf numFmtId="2" fontId="45" fillId="0" borderId="15" xfId="0" applyFont="1" applyBorder="1"/>
    <xf numFmtId="2" fontId="8" fillId="0" borderId="0" xfId="0" applyFont="1" applyBorder="1"/>
    <xf numFmtId="4" fontId="8" fillId="0" borderId="0" xfId="0" applyNumberFormat="1" applyFont="1"/>
    <xf numFmtId="4" fontId="8" fillId="0" borderId="0" xfId="0" applyNumberFormat="1" applyFont="1" applyFill="1"/>
    <xf numFmtId="4" fontId="10" fillId="0" borderId="31" xfId="0" applyNumberFormat="1" applyFont="1" applyBorder="1"/>
    <xf numFmtId="2" fontId="46" fillId="0" borderId="0" xfId="0" applyFont="1" applyBorder="1" applyAlignment="1">
      <alignment horizontal="center"/>
    </xf>
    <xf numFmtId="43" fontId="15" fillId="0" borderId="4" xfId="0" applyNumberFormat="1" applyFont="1" applyFill="1" applyBorder="1"/>
    <xf numFmtId="169" fontId="1" fillId="0" borderId="24" xfId="0" applyNumberFormat="1" applyFont="1" applyBorder="1" applyAlignment="1"/>
    <xf numFmtId="169" fontId="1" fillId="0" borderId="25" xfId="0" applyNumberFormat="1" applyFont="1" applyBorder="1" applyAlignment="1"/>
    <xf numFmtId="1" fontId="47" fillId="0" borderId="23" xfId="0" applyNumberFormat="1" applyFont="1" applyBorder="1" applyAlignment="1">
      <alignment horizontal="right"/>
    </xf>
    <xf numFmtId="4" fontId="9" fillId="0" borderId="0" xfId="0" applyNumberFormat="1" applyFont="1"/>
    <xf numFmtId="4" fontId="10" fillId="0" borderId="1" xfId="0" applyNumberFormat="1" applyFont="1" applyFill="1" applyBorder="1"/>
    <xf numFmtId="2" fontId="48" fillId="0" borderId="1" xfId="0" applyFont="1" applyFill="1" applyBorder="1" applyAlignment="1">
      <alignment horizontal="center"/>
    </xf>
    <xf numFmtId="2" fontId="10" fillId="0" borderId="0" xfId="0" applyFont="1" applyFill="1" applyAlignment="1">
      <alignment horizontal="center"/>
    </xf>
    <xf numFmtId="2" fontId="39" fillId="0" borderId="0" xfId="0" applyFont="1" applyFill="1" applyAlignment="1">
      <alignment horizontal="center"/>
    </xf>
    <xf numFmtId="43" fontId="16" fillId="0" borderId="0" xfId="0" applyNumberFormat="1" applyFont="1" applyAlignment="1">
      <alignment horizontal="center"/>
    </xf>
    <xf numFmtId="0" fontId="44" fillId="0" borderId="0" xfId="0" quotePrefix="1" applyNumberFormat="1" applyFont="1" applyFill="1" applyBorder="1" applyAlignment="1">
      <alignment horizontal="center"/>
    </xf>
    <xf numFmtId="0" fontId="44" fillId="0" borderId="1" xfId="0" quotePrefix="1" applyNumberFormat="1" applyFont="1" applyFill="1" applyBorder="1" applyAlignment="1">
      <alignment horizontal="center"/>
    </xf>
    <xf numFmtId="2" fontId="18" fillId="0" borderId="0" xfId="0" applyFont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0" fontId="9" fillId="0" borderId="1" xfId="0" quotePrefix="1" applyNumberFormat="1" applyFont="1" applyFill="1" applyBorder="1" applyAlignment="1">
      <alignment horizontal="center"/>
    </xf>
  </cellXfs>
  <cellStyles count="2">
    <cellStyle name="Normal" xfId="0" builtinId="0"/>
    <cellStyle name="Normal_Ac- AnyPC 2002-3 r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73269</xdr:colOff>
      <xdr:row>29</xdr:row>
      <xdr:rowOff>29308</xdr:rowOff>
    </xdr:from>
    <xdr:to>
      <xdr:col>6</xdr:col>
      <xdr:colOff>131884</xdr:colOff>
      <xdr:row>33</xdr:row>
      <xdr:rowOff>117230</xdr:rowOff>
    </xdr:to>
    <xdr:sp macro="" textlink="">
      <xdr:nvSpPr>
        <xdr:cNvPr id="4" name="Right Brace 3"/>
        <xdr:cNvSpPr/>
      </xdr:nvSpPr>
      <xdr:spPr bwMode="auto">
        <a:xfrm>
          <a:off x="8675077" y="6096000"/>
          <a:ext cx="58615" cy="908538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71511</xdr:colOff>
      <xdr:row>40</xdr:row>
      <xdr:rowOff>58615</xdr:rowOff>
    </xdr:from>
    <xdr:to>
      <xdr:col>6</xdr:col>
      <xdr:colOff>117230</xdr:colOff>
      <xdr:row>44</xdr:row>
      <xdr:rowOff>146538</xdr:rowOff>
    </xdr:to>
    <xdr:sp macro="" textlink="">
      <xdr:nvSpPr>
        <xdr:cNvPr id="5" name="Right Brace 4"/>
        <xdr:cNvSpPr/>
      </xdr:nvSpPr>
      <xdr:spPr bwMode="auto">
        <a:xfrm>
          <a:off x="8673319" y="8382000"/>
          <a:ext cx="45719" cy="908538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833512</xdr:colOff>
      <xdr:row>22</xdr:row>
      <xdr:rowOff>73270</xdr:rowOff>
    </xdr:from>
    <xdr:to>
      <xdr:col>0</xdr:col>
      <xdr:colOff>879231</xdr:colOff>
      <xdr:row>23</xdr:row>
      <xdr:rowOff>117231</xdr:rowOff>
    </xdr:to>
    <xdr:sp macro="" textlink="">
      <xdr:nvSpPr>
        <xdr:cNvPr id="6" name="Left Brace 5"/>
        <xdr:cNvSpPr/>
      </xdr:nvSpPr>
      <xdr:spPr bwMode="auto">
        <a:xfrm>
          <a:off x="833512" y="4703885"/>
          <a:ext cx="45719" cy="249115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921435</xdr:colOff>
      <xdr:row>34</xdr:row>
      <xdr:rowOff>29307</xdr:rowOff>
    </xdr:from>
    <xdr:to>
      <xdr:col>0</xdr:col>
      <xdr:colOff>967154</xdr:colOff>
      <xdr:row>35</xdr:row>
      <xdr:rowOff>131885</xdr:rowOff>
    </xdr:to>
    <xdr:sp macro="" textlink="">
      <xdr:nvSpPr>
        <xdr:cNvPr id="7" name="Left Brace 6"/>
        <xdr:cNvSpPr/>
      </xdr:nvSpPr>
      <xdr:spPr bwMode="auto">
        <a:xfrm>
          <a:off x="921435" y="7121769"/>
          <a:ext cx="45719" cy="307731"/>
        </a:xfrm>
        <a:prstGeom prst="lef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="75" zoomScaleNormal="75" workbookViewId="0">
      <selection activeCell="E3" sqref="E3"/>
    </sheetView>
  </sheetViews>
  <sheetFormatPr defaultRowHeight="15" x14ac:dyDescent="0.2"/>
  <cols>
    <col min="1" max="1" width="6.85546875" style="4" customWidth="1"/>
    <col min="2" max="2" width="9.140625" style="4"/>
    <col min="3" max="3" width="15.5703125" style="40" customWidth="1"/>
    <col min="4" max="4" width="4.7109375" style="40" customWidth="1"/>
    <col min="5" max="5" width="28.85546875" style="4" customWidth="1"/>
    <col min="6" max="6" width="3.42578125" style="4" customWidth="1"/>
    <col min="7" max="7" width="13.5703125" style="4" customWidth="1"/>
    <col min="8" max="9" width="13.7109375" style="9" customWidth="1"/>
    <col min="10" max="10" width="10.42578125" style="4" customWidth="1"/>
    <col min="11" max="11" width="12.7109375" style="4" customWidth="1"/>
    <col min="12" max="12" width="14.7109375" style="4" customWidth="1"/>
    <col min="13" max="13" width="42.5703125" style="4" customWidth="1"/>
    <col min="14" max="14" width="11.42578125" style="4" customWidth="1"/>
    <col min="15" max="16384" width="9.140625" style="4"/>
  </cols>
  <sheetData>
    <row r="1" spans="1:13" ht="20.25" x14ac:dyDescent="0.3">
      <c r="A1" s="239" t="s">
        <v>28</v>
      </c>
      <c r="B1" s="239"/>
      <c r="H1" s="248" t="s">
        <v>416</v>
      </c>
      <c r="L1" s="240"/>
      <c r="M1" s="259" t="s">
        <v>71</v>
      </c>
    </row>
    <row r="3" spans="1:13" ht="15.75" x14ac:dyDescent="0.25">
      <c r="E3" s="3"/>
      <c r="F3" s="3"/>
      <c r="H3" s="112"/>
      <c r="I3" s="112"/>
      <c r="J3" s="3"/>
      <c r="K3" s="3"/>
      <c r="L3" s="3"/>
    </row>
    <row r="4" spans="1:13" x14ac:dyDescent="0.2">
      <c r="B4" s="5"/>
      <c r="C4" s="80"/>
      <c r="D4" s="80"/>
      <c r="E4" s="6"/>
      <c r="F4" s="6"/>
      <c r="G4" s="5"/>
      <c r="H4" s="113"/>
      <c r="I4" s="113"/>
      <c r="J4" s="5"/>
      <c r="K4" s="5"/>
      <c r="L4" s="5"/>
    </row>
    <row r="5" spans="1:13" ht="15.75" x14ac:dyDescent="0.25">
      <c r="A5" s="310"/>
      <c r="B5" s="308"/>
      <c r="C5" s="81" t="s">
        <v>0</v>
      </c>
      <c r="D5" s="81"/>
      <c r="E5" s="7" t="s">
        <v>25</v>
      </c>
      <c r="F5" s="308" t="s">
        <v>67</v>
      </c>
      <c r="G5" s="321"/>
      <c r="H5" s="238" t="s">
        <v>104</v>
      </c>
      <c r="I5" s="81" t="s">
        <v>10</v>
      </c>
      <c r="J5" s="81" t="s">
        <v>11</v>
      </c>
      <c r="K5" s="81" t="s">
        <v>8</v>
      </c>
      <c r="L5" s="81" t="s">
        <v>2</v>
      </c>
      <c r="M5" s="336" t="s">
        <v>220</v>
      </c>
    </row>
    <row r="6" spans="1:13" ht="15.75" x14ac:dyDescent="0.25">
      <c r="A6" s="311"/>
      <c r="B6" s="8"/>
      <c r="C6" s="312" t="s">
        <v>138</v>
      </c>
      <c r="D6" s="312"/>
      <c r="E6" s="9"/>
      <c r="F6" s="8"/>
      <c r="G6" s="9"/>
      <c r="H6" s="65"/>
      <c r="I6" s="109"/>
      <c r="J6" s="9"/>
      <c r="K6" s="313"/>
      <c r="L6" s="312" t="s">
        <v>66</v>
      </c>
      <c r="M6" s="263" t="s">
        <v>413</v>
      </c>
    </row>
    <row r="7" spans="1:13" s="9" customFormat="1" x14ac:dyDescent="0.2">
      <c r="A7" s="311"/>
      <c r="B7" s="8"/>
      <c r="C7" s="327"/>
      <c r="D7" s="314"/>
      <c r="F7" s="8"/>
      <c r="I7" s="109"/>
      <c r="K7" s="109"/>
      <c r="L7" s="109"/>
      <c r="M7" s="337"/>
    </row>
    <row r="8" spans="1:13" s="9" customFormat="1" ht="15.75" x14ac:dyDescent="0.25">
      <c r="A8" s="311"/>
      <c r="B8" s="8"/>
      <c r="C8" s="327" t="s">
        <v>224</v>
      </c>
      <c r="D8" s="314"/>
      <c r="E8" s="9" t="s">
        <v>225</v>
      </c>
      <c r="F8" s="8" t="s">
        <v>67</v>
      </c>
      <c r="H8" s="309">
        <v>21591.279999999999</v>
      </c>
      <c r="I8" s="109"/>
      <c r="K8" s="109"/>
      <c r="L8" s="109"/>
      <c r="M8" s="16">
        <v>21591.279999999999</v>
      </c>
    </row>
    <row r="9" spans="1:13" s="9" customFormat="1" ht="15.75" x14ac:dyDescent="0.25">
      <c r="A9" s="311"/>
      <c r="B9" s="8"/>
      <c r="C9" s="327"/>
      <c r="D9" s="314"/>
      <c r="E9" s="9" t="s">
        <v>226</v>
      </c>
      <c r="F9" s="8" t="s">
        <v>67</v>
      </c>
      <c r="H9" s="309">
        <v>250</v>
      </c>
      <c r="I9" s="109"/>
      <c r="K9" s="109"/>
      <c r="L9" s="109"/>
      <c r="M9" s="16">
        <v>250</v>
      </c>
    </row>
    <row r="10" spans="1:13" ht="15.75" x14ac:dyDescent="0.25">
      <c r="A10" s="311"/>
      <c r="B10" s="8" t="s">
        <v>120</v>
      </c>
      <c r="C10" s="327" t="s">
        <v>216</v>
      </c>
      <c r="D10" s="315"/>
      <c r="E10" s="9" t="s">
        <v>10</v>
      </c>
      <c r="F10" s="8" t="s">
        <v>67</v>
      </c>
      <c r="G10" s="9"/>
      <c r="H10" s="268">
        <v>15000</v>
      </c>
      <c r="I10" s="11">
        <v>15000</v>
      </c>
      <c r="J10" s="11"/>
      <c r="K10" s="11"/>
      <c r="L10" s="11"/>
      <c r="M10" s="16"/>
    </row>
    <row r="11" spans="1:13" ht="15.75" x14ac:dyDescent="0.25">
      <c r="A11" s="311"/>
      <c r="B11" s="8"/>
      <c r="C11" s="327"/>
      <c r="D11" s="315"/>
      <c r="E11" s="9" t="s">
        <v>65</v>
      </c>
      <c r="F11" s="8" t="s">
        <v>67</v>
      </c>
      <c r="G11" s="9"/>
      <c r="H11" s="309">
        <v>105</v>
      </c>
      <c r="J11" s="9"/>
      <c r="K11" s="11">
        <v>105</v>
      </c>
      <c r="L11" s="11"/>
      <c r="M11" s="16"/>
    </row>
    <row r="12" spans="1:13" ht="15.75" x14ac:dyDescent="0.25">
      <c r="A12" s="311"/>
      <c r="B12" s="8" t="s">
        <v>121</v>
      </c>
      <c r="C12" s="327" t="s">
        <v>149</v>
      </c>
      <c r="D12" s="315"/>
      <c r="E12" s="4" t="s">
        <v>219</v>
      </c>
      <c r="F12" s="8" t="s">
        <v>67</v>
      </c>
      <c r="G12" s="9"/>
      <c r="H12" s="268">
        <v>235.45</v>
      </c>
      <c r="I12" s="11"/>
      <c r="J12" s="11"/>
      <c r="K12" s="11"/>
      <c r="L12" s="11"/>
      <c r="M12" s="16">
        <v>235.45</v>
      </c>
    </row>
    <row r="13" spans="1:13" ht="15.75" x14ac:dyDescent="0.25">
      <c r="A13" s="311"/>
      <c r="C13" s="327" t="s">
        <v>221</v>
      </c>
      <c r="D13" s="315"/>
      <c r="E13" s="9" t="s">
        <v>11</v>
      </c>
      <c r="F13" s="8" t="s">
        <v>67</v>
      </c>
      <c r="G13" s="9"/>
      <c r="H13" s="309">
        <v>0.18</v>
      </c>
      <c r="J13" s="9">
        <v>0.18</v>
      </c>
      <c r="K13" s="9"/>
      <c r="L13" s="9"/>
      <c r="M13" s="16"/>
    </row>
    <row r="14" spans="1:13" ht="15.75" x14ac:dyDescent="0.25">
      <c r="A14" s="311"/>
      <c r="B14" s="8"/>
      <c r="C14" s="327" t="s">
        <v>222</v>
      </c>
      <c r="D14" s="315"/>
      <c r="E14" s="9" t="s">
        <v>11</v>
      </c>
      <c r="F14" s="8" t="s">
        <v>67</v>
      </c>
      <c r="G14" s="9"/>
      <c r="H14" s="268">
        <v>0.21</v>
      </c>
      <c r="I14" s="11"/>
      <c r="J14" s="11">
        <v>0.21</v>
      </c>
      <c r="K14" s="11"/>
      <c r="L14" s="11"/>
      <c r="M14" s="16"/>
    </row>
    <row r="15" spans="1:13" ht="15.75" x14ac:dyDescent="0.25">
      <c r="A15" s="311"/>
      <c r="B15" s="8"/>
      <c r="C15" s="327" t="s">
        <v>223</v>
      </c>
      <c r="D15" s="315"/>
      <c r="E15" s="4" t="s">
        <v>11</v>
      </c>
      <c r="F15" s="8" t="s">
        <v>67</v>
      </c>
      <c r="G15" s="9"/>
      <c r="H15" s="268">
        <v>0.19</v>
      </c>
      <c r="I15" s="11"/>
      <c r="J15" s="11">
        <v>0.19</v>
      </c>
      <c r="K15" s="11"/>
      <c r="L15" s="11"/>
      <c r="M15" s="16"/>
    </row>
    <row r="16" spans="1:13" ht="15.75" x14ac:dyDescent="0.25">
      <c r="A16" s="311"/>
      <c r="B16" s="8"/>
      <c r="C16" s="327" t="s">
        <v>232</v>
      </c>
      <c r="D16" s="315"/>
      <c r="E16" s="9" t="s">
        <v>11</v>
      </c>
      <c r="F16" s="8" t="s">
        <v>67</v>
      </c>
      <c r="G16" s="9"/>
      <c r="H16" s="309">
        <v>0.14000000000000001</v>
      </c>
      <c r="J16" s="9">
        <v>0.14000000000000001</v>
      </c>
      <c r="K16" s="9"/>
      <c r="L16" s="9"/>
      <c r="M16" s="16"/>
    </row>
    <row r="17" spans="1:13" ht="15.75" x14ac:dyDescent="0.25">
      <c r="A17" s="311"/>
      <c r="B17" s="8"/>
      <c r="C17" s="327" t="s">
        <v>244</v>
      </c>
      <c r="D17" s="315"/>
      <c r="E17" s="9" t="s">
        <v>113</v>
      </c>
      <c r="F17" s="8" t="s">
        <v>67</v>
      </c>
      <c r="G17" s="9"/>
      <c r="H17" s="268">
        <v>1272.81</v>
      </c>
      <c r="J17" s="9"/>
      <c r="K17" s="9"/>
      <c r="L17" s="9">
        <v>1272.81</v>
      </c>
      <c r="M17" s="16"/>
    </row>
    <row r="18" spans="1:13" ht="15.75" x14ac:dyDescent="0.25">
      <c r="A18" s="311"/>
      <c r="C18" s="327" t="s">
        <v>251</v>
      </c>
      <c r="D18" s="315"/>
      <c r="E18" s="9" t="s">
        <v>10</v>
      </c>
      <c r="F18" s="8" t="s">
        <v>67</v>
      </c>
      <c r="G18" s="9"/>
      <c r="H18" s="268">
        <v>15000</v>
      </c>
      <c r="I18" s="11">
        <v>15000</v>
      </c>
      <c r="J18" s="9"/>
      <c r="K18" s="9"/>
      <c r="L18" s="9"/>
      <c r="M18" s="16"/>
    </row>
    <row r="19" spans="1:13" ht="15.75" x14ac:dyDescent="0.25">
      <c r="A19" s="311"/>
      <c r="B19" s="8"/>
      <c r="C19" s="327" t="s">
        <v>258</v>
      </c>
      <c r="D19" s="315"/>
      <c r="E19" s="9" t="s">
        <v>11</v>
      </c>
      <c r="F19" s="8" t="s">
        <v>67</v>
      </c>
      <c r="G19" s="9"/>
      <c r="H19" s="268">
        <v>0.11</v>
      </c>
      <c r="I19" s="11"/>
      <c r="J19" s="11">
        <v>0.11</v>
      </c>
      <c r="K19" s="11"/>
      <c r="L19" s="11"/>
      <c r="M19" s="16"/>
    </row>
    <row r="20" spans="1:13" ht="15.75" x14ac:dyDescent="0.25">
      <c r="A20" s="311"/>
      <c r="B20" s="8"/>
      <c r="C20" s="327" t="s">
        <v>259</v>
      </c>
      <c r="D20" s="315"/>
      <c r="E20" s="9" t="s">
        <v>11</v>
      </c>
      <c r="F20" s="8" t="s">
        <v>67</v>
      </c>
      <c r="G20" s="9"/>
      <c r="H20" s="268">
        <v>0.11</v>
      </c>
      <c r="I20" s="11"/>
      <c r="J20" s="11">
        <v>0.11</v>
      </c>
      <c r="K20" s="11"/>
      <c r="L20" s="11"/>
      <c r="M20" s="16"/>
    </row>
    <row r="21" spans="1:13" ht="15.75" x14ac:dyDescent="0.25">
      <c r="A21" s="311"/>
      <c r="B21" s="8"/>
      <c r="C21" s="327" t="s">
        <v>276</v>
      </c>
      <c r="D21" s="315"/>
      <c r="E21" s="9" t="s">
        <v>11</v>
      </c>
      <c r="F21" s="8" t="s">
        <v>67</v>
      </c>
      <c r="G21" s="9"/>
      <c r="H21" s="268">
        <v>0.12</v>
      </c>
      <c r="I21" s="11"/>
      <c r="J21" s="11">
        <v>0.12</v>
      </c>
      <c r="K21" s="11"/>
      <c r="L21" s="11"/>
      <c r="M21" s="16"/>
    </row>
    <row r="22" spans="1:13" ht="15.75" x14ac:dyDescent="0.25">
      <c r="A22" s="311"/>
      <c r="B22" s="8"/>
      <c r="C22" s="327" t="s">
        <v>278</v>
      </c>
      <c r="D22" s="315"/>
      <c r="E22" s="9" t="s">
        <v>277</v>
      </c>
      <c r="F22" s="8" t="s">
        <v>67</v>
      </c>
      <c r="G22" s="9"/>
      <c r="H22" s="268">
        <v>1005.5</v>
      </c>
      <c r="I22" s="11"/>
      <c r="J22" s="11"/>
      <c r="K22" s="11"/>
      <c r="L22" s="11"/>
      <c r="M22" s="16">
        <v>1005.5</v>
      </c>
    </row>
    <row r="23" spans="1:13" ht="15.75" x14ac:dyDescent="0.25">
      <c r="A23" s="311"/>
      <c r="B23" s="8"/>
      <c r="C23" s="327" t="s">
        <v>299</v>
      </c>
      <c r="D23" s="315"/>
      <c r="E23" s="9" t="s">
        <v>11</v>
      </c>
      <c r="F23" s="8" t="s">
        <v>67</v>
      </c>
      <c r="G23" s="9"/>
      <c r="H23" s="268">
        <v>0.46</v>
      </c>
      <c r="I23" s="11"/>
      <c r="J23" s="11">
        <v>0.46</v>
      </c>
      <c r="K23" s="11"/>
      <c r="L23" s="11"/>
      <c r="M23" s="16"/>
    </row>
    <row r="24" spans="1:13" ht="15.75" x14ac:dyDescent="0.25">
      <c r="A24" s="311"/>
      <c r="B24" s="8"/>
      <c r="C24" s="327" t="s">
        <v>315</v>
      </c>
      <c r="D24" s="315"/>
      <c r="E24" s="9" t="s">
        <v>11</v>
      </c>
      <c r="F24" s="8" t="s">
        <v>67</v>
      </c>
      <c r="G24" s="9"/>
      <c r="H24" s="268">
        <v>0.53</v>
      </c>
      <c r="I24" s="11"/>
      <c r="J24" s="11">
        <v>0.53</v>
      </c>
      <c r="K24" s="11"/>
      <c r="L24" s="11"/>
      <c r="M24" s="16"/>
    </row>
    <row r="25" spans="1:13" ht="15.75" x14ac:dyDescent="0.25">
      <c r="A25" s="311"/>
      <c r="B25" s="65"/>
      <c r="C25" s="327" t="s">
        <v>314</v>
      </c>
      <c r="D25" s="314"/>
      <c r="E25" s="9" t="s">
        <v>11</v>
      </c>
      <c r="F25" s="8" t="s">
        <v>67</v>
      </c>
      <c r="G25" s="65"/>
      <c r="H25" s="268">
        <v>0.6</v>
      </c>
      <c r="I25" s="11"/>
      <c r="J25" s="11">
        <v>0.6</v>
      </c>
      <c r="K25" s="11"/>
      <c r="L25" s="11"/>
      <c r="M25" s="16"/>
    </row>
    <row r="26" spans="1:13" ht="15.75" x14ac:dyDescent="0.25">
      <c r="A26" s="311"/>
      <c r="B26" s="65"/>
      <c r="C26" s="327" t="s">
        <v>324</v>
      </c>
      <c r="D26" s="314"/>
      <c r="E26" s="9" t="s">
        <v>11</v>
      </c>
      <c r="F26" s="8" t="s">
        <v>67</v>
      </c>
      <c r="G26" s="65"/>
      <c r="H26" s="268">
        <v>0.5</v>
      </c>
      <c r="I26" s="11"/>
      <c r="J26" s="11">
        <v>0.5</v>
      </c>
      <c r="K26" s="11"/>
      <c r="L26" s="11"/>
      <c r="M26" s="16"/>
    </row>
    <row r="27" spans="1:13" ht="15.75" x14ac:dyDescent="0.25">
      <c r="A27" s="311"/>
      <c r="B27" s="65"/>
      <c r="C27" s="327" t="s">
        <v>395</v>
      </c>
      <c r="D27" s="314"/>
      <c r="E27" s="9" t="s">
        <v>11</v>
      </c>
      <c r="F27" s="8" t="s">
        <v>67</v>
      </c>
      <c r="G27" s="65"/>
      <c r="H27" s="268">
        <v>0.24</v>
      </c>
      <c r="I27" s="11"/>
      <c r="J27" s="11">
        <v>0.24</v>
      </c>
      <c r="K27" s="11"/>
      <c r="L27" s="11"/>
      <c r="M27" s="16"/>
    </row>
    <row r="28" spans="1:13" ht="15.75" x14ac:dyDescent="0.25">
      <c r="A28" s="311"/>
      <c r="B28" s="65"/>
      <c r="C28" s="327"/>
      <c r="D28" s="314"/>
      <c r="E28" s="9"/>
      <c r="F28" s="65"/>
      <c r="G28" s="44"/>
      <c r="H28" s="268"/>
      <c r="I28" s="12"/>
      <c r="J28" s="12"/>
      <c r="K28" s="9"/>
      <c r="L28" s="9"/>
      <c r="M28" s="15"/>
    </row>
    <row r="29" spans="1:13" x14ac:dyDescent="0.2">
      <c r="A29" s="311"/>
      <c r="B29" s="44"/>
      <c r="C29" s="4"/>
      <c r="D29" s="4"/>
      <c r="H29" s="4"/>
      <c r="I29" s="4"/>
      <c r="M29" s="15"/>
    </row>
    <row r="30" spans="1:13" s="73" customFormat="1" ht="18.75" customHeight="1" x14ac:dyDescent="0.25">
      <c r="A30" s="316"/>
      <c r="B30" s="317"/>
      <c r="C30" s="318"/>
      <c r="D30" s="318"/>
      <c r="E30" s="319"/>
      <c r="F30" s="319"/>
      <c r="G30" s="320" t="s">
        <v>4</v>
      </c>
      <c r="H30" s="114">
        <f>SUM(H7:H28)</f>
        <v>54463.429999999993</v>
      </c>
      <c r="I30" s="114">
        <f t="shared" ref="I30:M30" si="0">SUM(I7:I28)</f>
        <v>30000</v>
      </c>
      <c r="J30" s="114">
        <f t="shared" si="0"/>
        <v>3.3899999999999997</v>
      </c>
      <c r="K30" s="114">
        <f t="shared" si="0"/>
        <v>105</v>
      </c>
      <c r="L30" s="114">
        <f t="shared" si="0"/>
        <v>1272.81</v>
      </c>
      <c r="M30" s="114">
        <f t="shared" si="0"/>
        <v>23082.23</v>
      </c>
    </row>
    <row r="31" spans="1:13" x14ac:dyDescent="0.2">
      <c r="B31" s="6"/>
      <c r="E31" s="164" t="s">
        <v>51</v>
      </c>
      <c r="F31" s="164"/>
      <c r="G31" s="6"/>
      <c r="H31" s="165">
        <f>SUM(I30:M30)</f>
        <v>54463.43</v>
      </c>
      <c r="I31" s="14"/>
      <c r="J31" s="266" t="s">
        <v>137</v>
      </c>
    </row>
    <row r="32" spans="1:13" x14ac:dyDescent="0.2">
      <c r="B32" s="6"/>
      <c r="E32" s="9"/>
      <c r="F32" s="9"/>
      <c r="G32" s="164" t="s">
        <v>55</v>
      </c>
      <c r="H32" s="332">
        <f>H30-H31</f>
        <v>0</v>
      </c>
      <c r="I32" s="14"/>
      <c r="J32" s="266" t="s">
        <v>115</v>
      </c>
      <c r="M32" s="9"/>
    </row>
    <row r="33" spans="2:13" x14ac:dyDescent="0.2">
      <c r="B33" s="6"/>
      <c r="G33" s="6"/>
      <c r="H33" s="14"/>
      <c r="J33" s="267" t="s">
        <v>116</v>
      </c>
    </row>
    <row r="34" spans="2:13" ht="12.75" customHeight="1" x14ac:dyDescent="0.25">
      <c r="B34" s="159"/>
      <c r="C34" s="82"/>
      <c r="D34" s="82"/>
      <c r="G34" s="159"/>
      <c r="K34" s="13"/>
      <c r="L34" s="13"/>
      <c r="M34" s="9"/>
    </row>
    <row r="35" spans="2:13" ht="15.75" x14ac:dyDescent="0.25">
      <c r="B35" s="12"/>
      <c r="C35" s="83"/>
      <c r="D35" s="83"/>
      <c r="E35" s="9"/>
      <c r="F35" s="9"/>
      <c r="G35" s="12"/>
    </row>
    <row r="36" spans="2:13" ht="15.75" x14ac:dyDescent="0.25">
      <c r="B36" s="13"/>
      <c r="C36" s="83"/>
      <c r="D36" s="83"/>
      <c r="E36" s="9"/>
      <c r="F36" s="9"/>
      <c r="G36" s="13"/>
      <c r="I36" s="12"/>
    </row>
    <row r="37" spans="2:13" x14ac:dyDescent="0.2">
      <c r="I37" s="2"/>
    </row>
    <row r="39" spans="2:13" ht="15.75" x14ac:dyDescent="0.25">
      <c r="E39" s="135"/>
      <c r="F39" s="135"/>
    </row>
  </sheetData>
  <phoneticPr fontId="0" type="noConversion"/>
  <printOptions horizontalCentered="1" gridLines="1" gridLinesSet="0"/>
  <pageMargins left="0.7" right="0.7" top="0.75" bottom="0.75" header="0.3" footer="0.3"/>
  <pageSetup paperSize="9" scale="70" orientation="landscape" horizontalDpi="4294967293" verticalDpi="4294967293" r:id="rId1"/>
  <headerFooter>
    <oddFooter>&amp;L&amp;F   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2"/>
  <sheetViews>
    <sheetView zoomScale="60" zoomScaleNormal="60" workbookViewId="0">
      <pane ySplit="6" topLeftCell="A76" activePane="bottomLeft" state="frozen"/>
      <selection activeCell="B60" sqref="B60"/>
      <selection pane="bottomLeft" activeCell="X1" sqref="X1:X1048576"/>
    </sheetView>
  </sheetViews>
  <sheetFormatPr defaultRowHeight="15" x14ac:dyDescent="0.2"/>
  <cols>
    <col min="1" max="1" width="5.5703125" style="10" customWidth="1"/>
    <col min="2" max="2" width="9.28515625" style="46" customWidth="1"/>
    <col min="3" max="3" width="9.7109375" style="10" customWidth="1"/>
    <col min="4" max="4" width="36.85546875" style="2" customWidth="1"/>
    <col min="5" max="5" width="10.7109375" style="8" customWidth="1"/>
    <col min="6" max="6" width="14.42578125" style="105" customWidth="1"/>
    <col min="7" max="7" width="11.85546875" style="69" customWidth="1"/>
    <col min="8" max="8" width="12.7109375" style="1" customWidth="1"/>
    <col min="9" max="10" width="11" style="1" customWidth="1"/>
    <col min="11" max="11" width="11.7109375" style="1" customWidth="1"/>
    <col min="12" max="12" width="12.28515625" style="1" customWidth="1"/>
    <col min="13" max="13" width="11.140625" style="1" customWidth="1"/>
    <col min="14" max="14" width="11.28515625" style="1" customWidth="1"/>
    <col min="15" max="15" width="12.5703125" style="1" customWidth="1"/>
    <col min="16" max="16" width="11" style="1" customWidth="1"/>
    <col min="17" max="17" width="13.28515625" style="1" customWidth="1"/>
    <col min="18" max="18" width="11.85546875" style="1" customWidth="1"/>
    <col min="19" max="19" width="13.140625" style="1" customWidth="1"/>
    <col min="20" max="20" width="12" style="1" customWidth="1"/>
    <col min="21" max="21" width="11.140625" style="1" customWidth="1"/>
    <col min="22" max="22" width="11.7109375" style="1" customWidth="1"/>
    <col min="23" max="23" width="13.5703125" style="1" customWidth="1"/>
    <col min="24" max="24" width="15.28515625" style="1" customWidth="1"/>
    <col min="25" max="16384" width="9.140625" style="1"/>
  </cols>
  <sheetData>
    <row r="1" spans="1:24" ht="20.25" x14ac:dyDescent="0.3">
      <c r="E1" s="239" t="s">
        <v>28</v>
      </c>
      <c r="K1" s="338" t="s">
        <v>417</v>
      </c>
      <c r="X1" s="241" t="s">
        <v>72</v>
      </c>
    </row>
    <row r="2" spans="1:24" ht="20.25" x14ac:dyDescent="0.3">
      <c r="A2" s="242"/>
      <c r="B2" s="325"/>
      <c r="F2" s="115"/>
    </row>
    <row r="3" spans="1:24" ht="18" x14ac:dyDescent="0.25">
      <c r="B3" s="326"/>
      <c r="C3" s="41"/>
      <c r="E3" s="65"/>
      <c r="F3" s="348" t="s">
        <v>359</v>
      </c>
      <c r="G3" s="70"/>
      <c r="H3" s="222"/>
      <c r="I3" s="223"/>
      <c r="J3" s="223"/>
      <c r="K3" s="216" t="s">
        <v>98</v>
      </c>
      <c r="L3" s="216"/>
      <c r="M3" s="216"/>
      <c r="N3" s="216"/>
      <c r="O3" s="217"/>
      <c r="P3" s="220" t="s">
        <v>118</v>
      </c>
      <c r="Q3" s="221"/>
      <c r="R3" s="218"/>
      <c r="S3" s="218"/>
      <c r="T3" s="218" t="s">
        <v>99</v>
      </c>
      <c r="U3" s="218"/>
      <c r="V3" s="218"/>
      <c r="W3" s="219"/>
    </row>
    <row r="4" spans="1:24" ht="18" x14ac:dyDescent="0.25">
      <c r="A4" s="42"/>
      <c r="B4" s="81" t="s">
        <v>0</v>
      </c>
      <c r="C4" s="42" t="s">
        <v>1</v>
      </c>
      <c r="D4" s="7" t="s">
        <v>12</v>
      </c>
      <c r="E4" s="66" t="s">
        <v>400</v>
      </c>
      <c r="F4" s="108"/>
      <c r="G4" s="66"/>
      <c r="H4" s="109" t="s">
        <v>31</v>
      </c>
      <c r="I4" s="109" t="s">
        <v>101</v>
      </c>
      <c r="J4" s="109" t="s">
        <v>87</v>
      </c>
      <c r="K4" s="109" t="s">
        <v>5</v>
      </c>
      <c r="L4" s="109" t="s">
        <v>36</v>
      </c>
      <c r="M4" s="109" t="s">
        <v>117</v>
      </c>
      <c r="N4" s="109" t="s">
        <v>7</v>
      </c>
      <c r="O4" s="109" t="s">
        <v>9</v>
      </c>
      <c r="P4" s="110" t="s">
        <v>30</v>
      </c>
      <c r="Q4" s="109" t="s">
        <v>60</v>
      </c>
      <c r="R4" s="109" t="s">
        <v>60</v>
      </c>
      <c r="S4" s="109" t="s">
        <v>60</v>
      </c>
      <c r="T4" s="109" t="s">
        <v>62</v>
      </c>
      <c r="U4" s="110" t="s">
        <v>35</v>
      </c>
      <c r="V4" s="109" t="s">
        <v>177</v>
      </c>
      <c r="W4" s="6" t="s">
        <v>34</v>
      </c>
      <c r="X4" s="6" t="s">
        <v>85</v>
      </c>
    </row>
    <row r="5" spans="1:24" s="2" customFormat="1" x14ac:dyDescent="0.2">
      <c r="A5" s="10"/>
      <c r="B5" s="46"/>
      <c r="C5" s="44" t="s">
        <v>3</v>
      </c>
      <c r="D5" s="8"/>
      <c r="E5" s="67" t="s">
        <v>401</v>
      </c>
      <c r="F5" s="109" t="s">
        <v>173</v>
      </c>
      <c r="G5" s="109" t="s">
        <v>2</v>
      </c>
      <c r="H5" s="109" t="s">
        <v>32</v>
      </c>
      <c r="I5" s="109" t="s">
        <v>33</v>
      </c>
      <c r="J5" s="109"/>
      <c r="K5" s="109" t="s">
        <v>6</v>
      </c>
      <c r="L5" s="109" t="s">
        <v>13</v>
      </c>
      <c r="M5" s="109" t="s">
        <v>129</v>
      </c>
      <c r="N5" s="109"/>
      <c r="O5" s="109" t="s">
        <v>275</v>
      </c>
      <c r="P5" s="110" t="s">
        <v>37</v>
      </c>
      <c r="Q5" s="109" t="s">
        <v>117</v>
      </c>
      <c r="R5" s="109" t="s">
        <v>180</v>
      </c>
      <c r="S5" s="109" t="s">
        <v>61</v>
      </c>
      <c r="T5" s="109" t="s">
        <v>63</v>
      </c>
      <c r="U5" s="110"/>
      <c r="V5" s="109" t="s">
        <v>178</v>
      </c>
      <c r="W5" s="8" t="s">
        <v>64</v>
      </c>
      <c r="X5" s="8" t="s">
        <v>86</v>
      </c>
    </row>
    <row r="6" spans="1:24" s="63" customFormat="1" ht="16.5" thickBot="1" x14ac:dyDescent="0.3">
      <c r="A6" s="43"/>
      <c r="B6" s="111"/>
      <c r="C6" s="43"/>
      <c r="D6" s="43"/>
      <c r="E6" s="167" t="s">
        <v>26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s="2" customFormat="1" ht="16.5" thickTop="1" x14ac:dyDescent="0.25">
      <c r="A7" s="44" t="s">
        <v>191</v>
      </c>
      <c r="B7" s="327" t="s">
        <v>185</v>
      </c>
      <c r="C7" s="352" t="s">
        <v>164</v>
      </c>
      <c r="D7" s="347" t="s">
        <v>171</v>
      </c>
      <c r="E7" s="166" t="s">
        <v>67</v>
      </c>
      <c r="F7" s="11">
        <v>552.94000000000005</v>
      </c>
      <c r="G7" s="8"/>
      <c r="H7" s="69">
        <v>448.88</v>
      </c>
      <c r="I7" s="69">
        <v>104.06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5.75" x14ac:dyDescent="0.25">
      <c r="A8" s="58"/>
      <c r="B8" s="327"/>
      <c r="C8" s="351" t="s">
        <v>165</v>
      </c>
      <c r="D8" s="4" t="s">
        <v>172</v>
      </c>
      <c r="E8" s="166" t="s">
        <v>67</v>
      </c>
      <c r="F8" s="11">
        <v>112</v>
      </c>
      <c r="G8" s="106"/>
      <c r="H8" s="69">
        <v>112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4" ht="15.75" x14ac:dyDescent="0.25">
      <c r="A9" s="58"/>
      <c r="B9" s="327"/>
      <c r="C9" s="351" t="s">
        <v>166</v>
      </c>
      <c r="D9" s="4" t="s">
        <v>111</v>
      </c>
      <c r="E9" s="166" t="s">
        <v>67</v>
      </c>
      <c r="F9" s="11">
        <v>210</v>
      </c>
      <c r="G9" s="106">
        <v>35</v>
      </c>
      <c r="H9" s="69"/>
      <c r="I9" s="2"/>
      <c r="J9" s="2"/>
      <c r="K9" s="2"/>
      <c r="L9" s="2"/>
      <c r="M9" s="2"/>
      <c r="N9" s="2"/>
      <c r="O9" s="2"/>
      <c r="P9" s="2"/>
      <c r="Q9" s="2"/>
      <c r="R9" s="2"/>
      <c r="S9" s="2">
        <v>175</v>
      </c>
      <c r="T9" s="2"/>
      <c r="U9" s="2"/>
      <c r="V9" s="2"/>
      <c r="W9" s="2"/>
    </row>
    <row r="10" spans="1:24" ht="15.75" x14ac:dyDescent="0.25">
      <c r="A10" s="58"/>
      <c r="B10" s="327"/>
      <c r="C10" s="351" t="s">
        <v>167</v>
      </c>
      <c r="D10" s="4" t="s">
        <v>174</v>
      </c>
      <c r="E10" s="166" t="s">
        <v>67</v>
      </c>
      <c r="F10" s="11">
        <v>216</v>
      </c>
      <c r="G10" s="106">
        <v>36</v>
      </c>
      <c r="H10" s="69"/>
      <c r="I10" s="2"/>
      <c r="J10" s="2">
        <v>180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4" ht="15.75" x14ac:dyDescent="0.25">
      <c r="A11" s="58"/>
      <c r="B11" s="327"/>
      <c r="C11" s="351" t="s">
        <v>168</v>
      </c>
      <c r="D11" s="4" t="s">
        <v>175</v>
      </c>
      <c r="E11" s="166" t="s">
        <v>67</v>
      </c>
      <c r="F11" s="11">
        <v>24</v>
      </c>
      <c r="G11" s="106"/>
      <c r="H11" s="69"/>
      <c r="I11" s="2"/>
      <c r="J11" s="2"/>
      <c r="K11" s="2"/>
      <c r="L11" s="2"/>
      <c r="M11" s="2">
        <v>24</v>
      </c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4" ht="15.75" x14ac:dyDescent="0.25">
      <c r="A12" s="58"/>
      <c r="B12" s="327"/>
      <c r="C12" s="351" t="s">
        <v>169</v>
      </c>
      <c r="D12" s="4" t="s">
        <v>176</v>
      </c>
      <c r="E12" s="166" t="s">
        <v>67</v>
      </c>
      <c r="F12" s="11">
        <v>115</v>
      </c>
      <c r="G12" s="106"/>
      <c r="H12" s="69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25</v>
      </c>
      <c r="T12" s="2">
        <v>40</v>
      </c>
      <c r="U12" s="2">
        <v>25</v>
      </c>
      <c r="V12" s="2"/>
      <c r="W12" s="2">
        <v>25</v>
      </c>
    </row>
    <row r="13" spans="1:24" ht="15.75" x14ac:dyDescent="0.25">
      <c r="A13" s="58"/>
      <c r="B13" s="327"/>
      <c r="C13" s="351">
        <v>1681</v>
      </c>
      <c r="D13" s="4" t="s">
        <v>179</v>
      </c>
      <c r="E13" s="166" t="s">
        <v>67</v>
      </c>
      <c r="F13" s="11">
        <v>312.5</v>
      </c>
      <c r="G13" s="106"/>
      <c r="H13" s="69"/>
      <c r="I13" s="2"/>
      <c r="J13" s="2"/>
      <c r="K13" s="2"/>
      <c r="L13" s="2"/>
      <c r="M13" s="2"/>
      <c r="N13" s="2"/>
      <c r="O13" s="2"/>
      <c r="P13" s="2"/>
      <c r="Q13" s="2"/>
      <c r="R13" s="2">
        <v>312.5</v>
      </c>
      <c r="S13" s="2"/>
      <c r="T13" s="2"/>
      <c r="U13" s="2"/>
      <c r="V13" s="2"/>
      <c r="W13" s="2"/>
    </row>
    <row r="14" spans="1:24" ht="15.75" x14ac:dyDescent="0.25">
      <c r="A14" s="58"/>
      <c r="B14" s="327" t="s">
        <v>228</v>
      </c>
      <c r="C14" s="44" t="s">
        <v>227</v>
      </c>
      <c r="D14" s="4" t="s">
        <v>110</v>
      </c>
      <c r="E14" s="166" t="s">
        <v>67</v>
      </c>
      <c r="F14" s="11">
        <v>6</v>
      </c>
      <c r="G14" s="106">
        <v>1</v>
      </c>
      <c r="H14" s="69"/>
      <c r="I14" s="2"/>
      <c r="J14" s="2">
        <v>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4" ht="15.75" x14ac:dyDescent="0.25">
      <c r="A15" s="58" t="s">
        <v>192</v>
      </c>
      <c r="B15" s="327" t="s">
        <v>186</v>
      </c>
      <c r="C15" s="350" t="s">
        <v>170</v>
      </c>
      <c r="D15" s="347" t="s">
        <v>171</v>
      </c>
      <c r="E15" s="166" t="s">
        <v>67</v>
      </c>
      <c r="F15" s="11">
        <v>552.41999999999996</v>
      </c>
      <c r="G15" s="106"/>
      <c r="H15" s="69">
        <v>448.68</v>
      </c>
      <c r="I15" s="2">
        <v>103.74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4" ht="15.75" x14ac:dyDescent="0.25">
      <c r="A16" s="58"/>
      <c r="B16" s="327"/>
      <c r="C16" s="350" t="s">
        <v>181</v>
      </c>
      <c r="D16" s="4" t="s">
        <v>172</v>
      </c>
      <c r="E16" s="166" t="s">
        <v>67</v>
      </c>
      <c r="F16" s="11">
        <v>112.2</v>
      </c>
      <c r="G16" s="106"/>
      <c r="H16" s="69">
        <v>112.2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x14ac:dyDescent="0.25">
      <c r="A17" s="58"/>
      <c r="B17" s="327"/>
      <c r="C17" s="350" t="s">
        <v>182</v>
      </c>
      <c r="D17" s="4" t="s">
        <v>187</v>
      </c>
      <c r="E17" s="166" t="s">
        <v>67</v>
      </c>
      <c r="F17" s="11">
        <v>270</v>
      </c>
      <c r="G17" s="106"/>
      <c r="H17" s="69"/>
      <c r="I17" s="2"/>
      <c r="J17" s="2"/>
      <c r="K17" s="2"/>
      <c r="L17" s="2">
        <v>270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8" customHeight="1" x14ac:dyDescent="0.25">
      <c r="A18" s="58"/>
      <c r="B18" s="327"/>
      <c r="C18" s="350" t="s">
        <v>183</v>
      </c>
      <c r="D18" s="4" t="s">
        <v>175</v>
      </c>
      <c r="E18" s="166" t="s">
        <v>67</v>
      </c>
      <c r="F18" s="11">
        <v>24</v>
      </c>
      <c r="G18" s="106"/>
      <c r="H18" s="69"/>
      <c r="I18" s="2"/>
      <c r="J18" s="2"/>
      <c r="K18" s="2"/>
      <c r="L18" s="2"/>
      <c r="M18" s="2">
        <v>24</v>
      </c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x14ac:dyDescent="0.25">
      <c r="B19" s="327"/>
      <c r="C19" s="350" t="s">
        <v>184</v>
      </c>
      <c r="D19" s="2" t="s">
        <v>188</v>
      </c>
      <c r="E19" s="166" t="s">
        <v>67</v>
      </c>
      <c r="F19" s="11">
        <v>784.35</v>
      </c>
      <c r="G19" s="106"/>
      <c r="H19" s="69"/>
      <c r="I19" s="2"/>
      <c r="J19" s="2"/>
      <c r="K19" s="2"/>
      <c r="L19" s="2"/>
      <c r="M19" s="2"/>
      <c r="N19" s="2">
        <v>784.35</v>
      </c>
      <c r="O19" s="2"/>
      <c r="P19" s="2"/>
      <c r="Q19" s="2"/>
      <c r="R19" s="2"/>
      <c r="S19" s="2"/>
      <c r="T19" s="2"/>
      <c r="U19" s="2"/>
      <c r="V19" s="2"/>
      <c r="W19" s="2"/>
    </row>
    <row r="20" spans="1:23" ht="15.75" x14ac:dyDescent="0.25">
      <c r="B20" s="327" t="s">
        <v>217</v>
      </c>
      <c r="C20" s="88"/>
      <c r="D20" s="2" t="s">
        <v>218</v>
      </c>
      <c r="E20" s="166" t="s">
        <v>67</v>
      </c>
      <c r="F20" s="11">
        <v>-68.64</v>
      </c>
      <c r="G20" s="106"/>
      <c r="H20" s="69"/>
      <c r="I20" s="2"/>
      <c r="J20" s="2"/>
      <c r="K20" s="2"/>
      <c r="L20" s="2"/>
      <c r="M20" s="2"/>
      <c r="N20" s="2">
        <v>-68.64</v>
      </c>
      <c r="O20" s="2"/>
      <c r="P20" s="2"/>
      <c r="Q20" s="2"/>
      <c r="R20" s="2"/>
      <c r="S20" s="2"/>
      <c r="T20" s="2"/>
      <c r="U20" s="2"/>
      <c r="V20" s="2"/>
      <c r="W20" s="2"/>
    </row>
    <row r="21" spans="1:23" ht="15.75" x14ac:dyDescent="0.25">
      <c r="B21" s="327" t="s">
        <v>229</v>
      </c>
      <c r="C21" s="351" t="s">
        <v>227</v>
      </c>
      <c r="D21" s="4" t="s">
        <v>110</v>
      </c>
      <c r="E21" s="166" t="s">
        <v>67</v>
      </c>
      <c r="F21" s="11">
        <v>6</v>
      </c>
      <c r="G21" s="106">
        <v>1</v>
      </c>
      <c r="H21" s="69"/>
      <c r="I21" s="2"/>
      <c r="J21" s="2">
        <v>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x14ac:dyDescent="0.25">
      <c r="A22" s="58"/>
      <c r="B22" s="327"/>
      <c r="C22" s="351">
        <v>1682</v>
      </c>
      <c r="D22" s="4" t="s">
        <v>189</v>
      </c>
      <c r="E22" s="166" t="s">
        <v>67</v>
      </c>
      <c r="F22" s="11">
        <v>50</v>
      </c>
      <c r="G22" s="106"/>
      <c r="H22" s="6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50</v>
      </c>
      <c r="W22" s="2"/>
    </row>
    <row r="23" spans="1:23" ht="15.75" x14ac:dyDescent="0.25">
      <c r="A23" s="58"/>
      <c r="B23" s="327"/>
      <c r="C23" s="351">
        <v>1683</v>
      </c>
      <c r="D23" s="2" t="s">
        <v>190</v>
      </c>
      <c r="E23" s="166" t="s">
        <v>67</v>
      </c>
      <c r="F23" s="11">
        <v>20</v>
      </c>
      <c r="G23" s="106"/>
      <c r="H23" s="6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20</v>
      </c>
      <c r="U23" s="2"/>
      <c r="V23" s="2"/>
      <c r="W23" s="2"/>
    </row>
    <row r="24" spans="1:23" ht="15.75" x14ac:dyDescent="0.25">
      <c r="A24" s="58"/>
      <c r="B24" s="327" t="s">
        <v>230</v>
      </c>
      <c r="C24" s="44" t="s">
        <v>227</v>
      </c>
      <c r="D24" s="4" t="s">
        <v>110</v>
      </c>
      <c r="E24" s="166" t="s">
        <v>67</v>
      </c>
      <c r="F24" s="11">
        <v>6</v>
      </c>
      <c r="G24" s="106">
        <v>1</v>
      </c>
      <c r="H24" s="69"/>
      <c r="I24" s="2"/>
      <c r="J24" s="2">
        <v>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x14ac:dyDescent="0.25">
      <c r="A25" s="58" t="s">
        <v>193</v>
      </c>
      <c r="B25" s="327" t="s">
        <v>210</v>
      </c>
      <c r="C25" s="350" t="s">
        <v>199</v>
      </c>
      <c r="D25" s="347" t="s">
        <v>171</v>
      </c>
      <c r="E25" s="166" t="s">
        <v>67</v>
      </c>
      <c r="F25" s="11">
        <v>563.84</v>
      </c>
      <c r="G25" s="106">
        <v>8.6199999999999992</v>
      </c>
      <c r="H25" s="69">
        <v>437.68</v>
      </c>
      <c r="I25" s="2">
        <v>117.54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x14ac:dyDescent="0.25">
      <c r="A26" s="58"/>
      <c r="B26" s="327"/>
      <c r="C26" s="350" t="s">
        <v>200</v>
      </c>
      <c r="D26" s="4" t="s">
        <v>172</v>
      </c>
      <c r="E26" s="166" t="s">
        <v>67</v>
      </c>
      <c r="F26" s="11">
        <v>109.6</v>
      </c>
      <c r="G26" s="106"/>
      <c r="H26" s="69">
        <v>109.6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x14ac:dyDescent="0.25">
      <c r="A27" s="58"/>
      <c r="B27" s="327"/>
      <c r="C27" s="350" t="s">
        <v>201</v>
      </c>
      <c r="D27" s="4" t="s">
        <v>111</v>
      </c>
      <c r="E27" s="166" t="s">
        <v>67</v>
      </c>
      <c r="F27" s="11">
        <v>210</v>
      </c>
      <c r="G27" s="106">
        <v>35</v>
      </c>
      <c r="H27" s="69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v>175</v>
      </c>
      <c r="T27" s="2"/>
      <c r="U27" s="2"/>
      <c r="V27" s="2"/>
      <c r="W27" s="2"/>
    </row>
    <row r="28" spans="1:23" ht="15.75" x14ac:dyDescent="0.25">
      <c r="A28" s="58"/>
      <c r="B28" s="327"/>
      <c r="C28" s="350" t="s">
        <v>202</v>
      </c>
      <c r="D28" s="4" t="s">
        <v>175</v>
      </c>
      <c r="E28" s="166" t="s">
        <v>67</v>
      </c>
      <c r="F28" s="11">
        <v>24</v>
      </c>
      <c r="G28" s="106"/>
      <c r="H28" s="69"/>
      <c r="I28" s="2"/>
      <c r="J28" s="2"/>
      <c r="K28" s="2"/>
      <c r="L28" s="2"/>
      <c r="M28" s="2">
        <v>24</v>
      </c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x14ac:dyDescent="0.25">
      <c r="A29" s="58"/>
      <c r="B29" s="327"/>
      <c r="C29" s="350" t="s">
        <v>203</v>
      </c>
      <c r="D29" s="4" t="s">
        <v>176</v>
      </c>
      <c r="E29" s="166" t="s">
        <v>67</v>
      </c>
      <c r="F29" s="11">
        <v>365</v>
      </c>
      <c r="G29" s="106"/>
      <c r="H29" s="69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v>60</v>
      </c>
      <c r="T29" s="2">
        <v>120</v>
      </c>
      <c r="U29" s="2">
        <v>70</v>
      </c>
      <c r="V29" s="2"/>
      <c r="W29" s="2">
        <v>115</v>
      </c>
    </row>
    <row r="30" spans="1:23" ht="15.75" x14ac:dyDescent="0.25">
      <c r="A30" s="58"/>
      <c r="B30" s="327"/>
      <c r="C30" s="350" t="s">
        <v>204</v>
      </c>
      <c r="D30" s="4" t="s">
        <v>150</v>
      </c>
      <c r="E30" s="166" t="s">
        <v>67</v>
      </c>
      <c r="F30" s="11">
        <v>300</v>
      </c>
      <c r="G30" s="106">
        <v>50</v>
      </c>
      <c r="H30" s="69"/>
      <c r="I30" s="2"/>
      <c r="J30" s="2"/>
      <c r="K30" s="2"/>
      <c r="L30" s="2"/>
      <c r="M30" s="2"/>
      <c r="N30" s="2"/>
      <c r="O30" s="2"/>
      <c r="P30" s="2"/>
      <c r="Q30" s="2"/>
      <c r="R30" s="2">
        <v>250</v>
      </c>
      <c r="S30" s="2"/>
      <c r="T30" s="2"/>
      <c r="U30" s="2"/>
      <c r="V30" s="2"/>
      <c r="W30" s="2"/>
    </row>
    <row r="31" spans="1:23" ht="15.75" x14ac:dyDescent="0.25">
      <c r="A31" s="58"/>
      <c r="B31" s="327"/>
      <c r="C31" s="350" t="s">
        <v>205</v>
      </c>
      <c r="D31" s="4" t="s">
        <v>194</v>
      </c>
      <c r="E31" s="166" t="s">
        <v>67</v>
      </c>
      <c r="F31" s="2">
        <v>44.01</v>
      </c>
      <c r="G31" s="106"/>
      <c r="H31" s="69"/>
      <c r="I31" s="2"/>
      <c r="J31" s="2"/>
      <c r="K31" s="2"/>
      <c r="L31" s="2"/>
      <c r="M31" s="2"/>
      <c r="N31" s="2"/>
      <c r="O31" s="2"/>
      <c r="P31" s="2"/>
      <c r="Q31" s="2"/>
      <c r="R31" s="2">
        <v>44.01</v>
      </c>
      <c r="S31" s="2"/>
      <c r="T31" s="2"/>
      <c r="U31" s="2"/>
      <c r="V31" s="2"/>
      <c r="W31" s="2"/>
    </row>
    <row r="32" spans="1:23" ht="15.75" x14ac:dyDescent="0.25">
      <c r="A32" s="58"/>
      <c r="B32" s="327"/>
      <c r="C32" s="350" t="s">
        <v>206</v>
      </c>
      <c r="D32" s="4" t="s">
        <v>195</v>
      </c>
      <c r="E32" s="166" t="s">
        <v>67</v>
      </c>
      <c r="F32" s="2">
        <v>63.17</v>
      </c>
      <c r="G32" s="106"/>
      <c r="H32" s="69"/>
      <c r="I32" s="2"/>
      <c r="J32" s="2"/>
      <c r="K32" s="2"/>
      <c r="L32" s="2"/>
      <c r="M32" s="2"/>
      <c r="N32" s="2"/>
      <c r="O32" s="2"/>
      <c r="P32" s="2"/>
      <c r="Q32" s="2"/>
      <c r="R32" s="2">
        <v>63.17</v>
      </c>
      <c r="S32" s="2"/>
      <c r="T32" s="2"/>
      <c r="U32" s="2"/>
      <c r="V32" s="2"/>
      <c r="W32" s="2"/>
    </row>
    <row r="33" spans="1:25" ht="15.75" x14ac:dyDescent="0.25">
      <c r="A33" s="58"/>
      <c r="B33" s="327"/>
      <c r="C33" s="350" t="s">
        <v>207</v>
      </c>
      <c r="D33" s="4" t="s">
        <v>196</v>
      </c>
      <c r="E33" s="166" t="s">
        <v>67</v>
      </c>
      <c r="F33" s="2">
        <v>219.89</v>
      </c>
      <c r="G33" s="106"/>
      <c r="H33" s="69"/>
      <c r="I33" s="2"/>
      <c r="J33" s="2"/>
      <c r="K33" s="2"/>
      <c r="L33" s="2"/>
      <c r="M33" s="2"/>
      <c r="N33" s="2"/>
      <c r="O33" s="2"/>
      <c r="P33" s="2"/>
      <c r="Q33" s="2"/>
      <c r="R33" s="2">
        <v>219.89</v>
      </c>
      <c r="S33" s="2"/>
      <c r="T33" s="2"/>
      <c r="U33" s="2"/>
      <c r="V33" s="2"/>
      <c r="W33" s="2"/>
    </row>
    <row r="34" spans="1:25" ht="15.75" x14ac:dyDescent="0.25">
      <c r="A34" s="58"/>
      <c r="B34" s="327"/>
      <c r="C34" s="350" t="s">
        <v>208</v>
      </c>
      <c r="D34" s="4" t="s">
        <v>197</v>
      </c>
      <c r="E34" s="166" t="s">
        <v>67</v>
      </c>
      <c r="F34" s="2">
        <v>250</v>
      </c>
      <c r="G34" s="106"/>
      <c r="H34" s="69"/>
      <c r="I34" s="2"/>
      <c r="J34" s="2"/>
      <c r="K34" s="2"/>
      <c r="L34" s="2"/>
      <c r="M34" s="2"/>
      <c r="N34" s="2"/>
      <c r="O34" s="2"/>
      <c r="P34" s="2"/>
      <c r="Q34" s="2"/>
      <c r="R34" s="2">
        <v>250</v>
      </c>
      <c r="S34" s="2"/>
      <c r="T34" s="2"/>
      <c r="U34" s="2"/>
      <c r="V34" s="2"/>
      <c r="W34" s="2"/>
    </row>
    <row r="35" spans="1:25" ht="15.75" x14ac:dyDescent="0.25">
      <c r="A35" s="58"/>
      <c r="B35" s="327"/>
      <c r="C35" s="350" t="s">
        <v>209</v>
      </c>
      <c r="D35" s="4" t="s">
        <v>198</v>
      </c>
      <c r="E35" s="166" t="s">
        <v>67</v>
      </c>
      <c r="F35" s="2">
        <v>40.729999999999997</v>
      </c>
      <c r="G35" s="106"/>
      <c r="H35" s="69"/>
      <c r="I35" s="2"/>
      <c r="J35" s="2"/>
      <c r="K35" s="2"/>
      <c r="L35" s="2"/>
      <c r="M35" s="2"/>
      <c r="N35" s="2"/>
      <c r="O35" s="2"/>
      <c r="P35" s="2"/>
      <c r="Q35" s="2"/>
      <c r="R35" s="2">
        <v>40.729999999999997</v>
      </c>
      <c r="S35" s="2"/>
      <c r="T35" s="2"/>
      <c r="U35" s="2"/>
      <c r="V35" s="2"/>
      <c r="W35" s="2"/>
    </row>
    <row r="36" spans="1:25" ht="15.75" x14ac:dyDescent="0.25">
      <c r="A36" s="10" t="s">
        <v>211</v>
      </c>
      <c r="B36" s="327" t="s">
        <v>212</v>
      </c>
      <c r="C36" s="44"/>
      <c r="D36" s="4" t="s">
        <v>214</v>
      </c>
      <c r="E36" s="166" t="s">
        <v>67</v>
      </c>
      <c r="F36" s="11">
        <v>20000</v>
      </c>
      <c r="G36" s="106"/>
      <c r="H36" s="6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>
        <v>20000</v>
      </c>
      <c r="Y36" s="1" t="s">
        <v>242</v>
      </c>
    </row>
    <row r="37" spans="1:25" ht="15" customHeight="1" x14ac:dyDescent="0.25">
      <c r="A37" s="58"/>
      <c r="B37" s="327" t="s">
        <v>213</v>
      </c>
      <c r="C37" s="88"/>
      <c r="D37" s="4" t="s">
        <v>214</v>
      </c>
      <c r="E37" s="166" t="s">
        <v>67</v>
      </c>
      <c r="F37" s="11">
        <v>20000</v>
      </c>
      <c r="G37" s="106"/>
      <c r="H37" s="6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>
        <v>20000</v>
      </c>
      <c r="Y37" s="1" t="s">
        <v>242</v>
      </c>
    </row>
    <row r="38" spans="1:25" ht="15.75" x14ac:dyDescent="0.25">
      <c r="A38" s="58"/>
      <c r="B38" s="327" t="s">
        <v>231</v>
      </c>
      <c r="C38" s="44" t="s">
        <v>227</v>
      </c>
      <c r="D38" s="4" t="s">
        <v>110</v>
      </c>
      <c r="E38" s="166" t="s">
        <v>67</v>
      </c>
      <c r="F38" s="11">
        <v>7.2</v>
      </c>
      <c r="G38" s="106">
        <v>1.2</v>
      </c>
      <c r="H38" s="69"/>
      <c r="I38" s="2"/>
      <c r="J38" s="2">
        <v>6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5" ht="15.75" x14ac:dyDescent="0.25">
      <c r="A39" s="58"/>
      <c r="B39" s="327" t="s">
        <v>232</v>
      </c>
      <c r="C39" s="350" t="s">
        <v>209</v>
      </c>
      <c r="D39" s="347" t="s">
        <v>171</v>
      </c>
      <c r="E39" s="166" t="s">
        <v>67</v>
      </c>
      <c r="F39" s="11">
        <v>505.5</v>
      </c>
      <c r="G39" s="106"/>
      <c r="H39" s="69">
        <v>436.88</v>
      </c>
      <c r="I39" s="2">
        <v>68.62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5" ht="15.75" x14ac:dyDescent="0.25">
      <c r="A40" s="58"/>
      <c r="B40" s="327"/>
      <c r="C40" s="351" t="s">
        <v>233</v>
      </c>
      <c r="D40" s="4" t="s">
        <v>172</v>
      </c>
      <c r="E40" s="166" t="s">
        <v>67</v>
      </c>
      <c r="F40" s="11">
        <v>109.2</v>
      </c>
      <c r="G40" s="106"/>
      <c r="H40" s="69">
        <v>109.2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5" ht="15.75" x14ac:dyDescent="0.25">
      <c r="A41" s="58"/>
      <c r="B41" s="327"/>
      <c r="C41" s="350" t="s">
        <v>234</v>
      </c>
      <c r="D41" s="4" t="s">
        <v>111</v>
      </c>
      <c r="E41" s="166" t="s">
        <v>67</v>
      </c>
      <c r="F41" s="11">
        <v>210</v>
      </c>
      <c r="G41" s="106">
        <v>35</v>
      </c>
      <c r="H41" s="69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175</v>
      </c>
      <c r="T41" s="2"/>
      <c r="U41" s="2"/>
      <c r="V41" s="2"/>
      <c r="W41" s="2"/>
    </row>
    <row r="42" spans="1:25" ht="15.75" x14ac:dyDescent="0.25">
      <c r="A42" s="58"/>
      <c r="B42" s="327"/>
      <c r="C42" s="351" t="s">
        <v>235</v>
      </c>
      <c r="D42" s="4" t="s">
        <v>175</v>
      </c>
      <c r="E42" s="166" t="s">
        <v>67</v>
      </c>
      <c r="F42" s="11">
        <v>24</v>
      </c>
      <c r="G42" s="106"/>
      <c r="H42" s="69"/>
      <c r="I42" s="2"/>
      <c r="J42" s="2"/>
      <c r="K42" s="2"/>
      <c r="L42" s="2"/>
      <c r="M42" s="2">
        <v>24</v>
      </c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5" ht="15.75" x14ac:dyDescent="0.25">
      <c r="A43" s="58"/>
      <c r="B43" s="327"/>
      <c r="C43" s="350" t="s">
        <v>236</v>
      </c>
      <c r="D43" s="4" t="s">
        <v>176</v>
      </c>
      <c r="E43" s="166" t="s">
        <v>67</v>
      </c>
      <c r="F43" s="11">
        <v>100</v>
      </c>
      <c r="G43" s="106"/>
      <c r="H43" s="69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35</v>
      </c>
      <c r="T43" s="2">
        <v>40</v>
      </c>
      <c r="U43" s="2"/>
      <c r="V43" s="2"/>
      <c r="W43" s="2">
        <v>25</v>
      </c>
    </row>
    <row r="44" spans="1:25" ht="15.75" x14ac:dyDescent="0.25">
      <c r="A44" s="58"/>
      <c r="B44" s="327"/>
      <c r="C44" s="351">
        <v>1684</v>
      </c>
      <c r="D44" s="4" t="s">
        <v>189</v>
      </c>
      <c r="E44" s="166" t="s">
        <v>67</v>
      </c>
      <c r="F44" s="11">
        <v>107.52</v>
      </c>
      <c r="G44" s="106"/>
      <c r="H44" s="6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>
        <v>107.52</v>
      </c>
      <c r="W44" s="2"/>
    </row>
    <row r="45" spans="1:25" ht="15.75" x14ac:dyDescent="0.25">
      <c r="A45" s="58"/>
      <c r="B45" s="327"/>
      <c r="C45" s="350" t="s">
        <v>237</v>
      </c>
      <c r="D45" s="4" t="s">
        <v>239</v>
      </c>
      <c r="E45" s="166" t="s">
        <v>67</v>
      </c>
      <c r="F45" s="11">
        <v>84</v>
      </c>
      <c r="G45" s="106">
        <v>14</v>
      </c>
      <c r="H45" s="6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>
        <v>70</v>
      </c>
      <c r="W45" s="2"/>
    </row>
    <row r="46" spans="1:25" ht="15.75" x14ac:dyDescent="0.25">
      <c r="A46" s="58"/>
      <c r="B46" s="327"/>
      <c r="C46" s="350" t="s">
        <v>238</v>
      </c>
      <c r="D46" s="4" t="s">
        <v>240</v>
      </c>
      <c r="E46" s="166" t="s">
        <v>67</v>
      </c>
      <c r="F46" s="11">
        <v>282</v>
      </c>
      <c r="G46" s="106">
        <v>47</v>
      </c>
      <c r="H46" s="6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235</v>
      </c>
      <c r="Y46" s="1" t="s">
        <v>241</v>
      </c>
    </row>
    <row r="47" spans="1:25" ht="15.75" x14ac:dyDescent="0.25">
      <c r="A47" s="58" t="s">
        <v>122</v>
      </c>
      <c r="B47" s="327" t="s">
        <v>244</v>
      </c>
      <c r="C47" s="44"/>
      <c r="D47" s="4" t="s">
        <v>243</v>
      </c>
      <c r="E47" s="166" t="s">
        <v>67</v>
      </c>
      <c r="F47" s="11">
        <v>240</v>
      </c>
      <c r="G47" s="106">
        <v>40</v>
      </c>
      <c r="H47" s="69"/>
      <c r="I47" s="2"/>
      <c r="J47" s="2"/>
      <c r="K47" s="2"/>
      <c r="L47" s="2">
        <v>200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5" ht="15.75" x14ac:dyDescent="0.25">
      <c r="A48" s="58"/>
      <c r="B48" s="327" t="s">
        <v>257</v>
      </c>
      <c r="C48" s="44" t="s">
        <v>227</v>
      </c>
      <c r="D48" s="4" t="s">
        <v>110</v>
      </c>
      <c r="E48" s="166" t="s">
        <v>67</v>
      </c>
      <c r="F48" s="11">
        <v>7.2</v>
      </c>
      <c r="G48" s="106">
        <v>1.2</v>
      </c>
      <c r="H48" s="69"/>
      <c r="I48" s="2"/>
      <c r="J48" s="2">
        <v>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5" ht="15.75" x14ac:dyDescent="0.25">
      <c r="A49" s="58"/>
      <c r="B49" s="327" t="s">
        <v>245</v>
      </c>
      <c r="C49" s="88"/>
      <c r="D49" s="4" t="s">
        <v>246</v>
      </c>
      <c r="E49" s="166" t="s">
        <v>67</v>
      </c>
      <c r="F49" s="11">
        <v>1446</v>
      </c>
      <c r="G49" s="106"/>
      <c r="H49" s="6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>
        <v>1446</v>
      </c>
      <c r="Y49" s="1" t="s">
        <v>242</v>
      </c>
    </row>
    <row r="50" spans="1:25" ht="15.75" x14ac:dyDescent="0.25">
      <c r="A50" s="58"/>
      <c r="B50" s="327" t="s">
        <v>247</v>
      </c>
      <c r="C50" s="44"/>
      <c r="D50" s="347" t="s">
        <v>171</v>
      </c>
      <c r="E50" s="166" t="s">
        <v>67</v>
      </c>
      <c r="F50" s="11">
        <v>485</v>
      </c>
      <c r="G50" s="106"/>
      <c r="H50" s="69">
        <v>425.08</v>
      </c>
      <c r="I50" s="2">
        <v>59.92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5" ht="15.75" x14ac:dyDescent="0.25">
      <c r="B51" s="327" t="s">
        <v>247</v>
      </c>
      <c r="C51" s="88" t="s">
        <v>248</v>
      </c>
      <c r="D51" s="4" t="s">
        <v>172</v>
      </c>
      <c r="E51" s="166" t="s">
        <v>67</v>
      </c>
      <c r="F51" s="11">
        <v>106.2</v>
      </c>
      <c r="G51" s="106"/>
      <c r="H51" s="69">
        <v>106.2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5" ht="15.75" x14ac:dyDescent="0.25">
      <c r="A52" s="58" t="s">
        <v>123</v>
      </c>
      <c r="B52" s="327" t="s">
        <v>250</v>
      </c>
      <c r="C52" s="44" t="s">
        <v>249</v>
      </c>
      <c r="D52" s="4" t="s">
        <v>175</v>
      </c>
      <c r="E52" s="166" t="s">
        <v>67</v>
      </c>
      <c r="F52" s="11">
        <v>24</v>
      </c>
      <c r="G52" s="106"/>
      <c r="H52" s="69"/>
      <c r="I52" s="2"/>
      <c r="J52" s="2"/>
      <c r="K52" s="2"/>
      <c r="L52" s="2"/>
      <c r="M52" s="2">
        <v>24</v>
      </c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5" ht="15.75" x14ac:dyDescent="0.25">
      <c r="A53" s="58"/>
      <c r="B53" s="327" t="s">
        <v>252</v>
      </c>
      <c r="C53" s="88"/>
      <c r="D53" s="4" t="s">
        <v>253</v>
      </c>
      <c r="E53" s="65" t="s">
        <v>67</v>
      </c>
      <c r="F53" s="11">
        <v>1680</v>
      </c>
      <c r="G53" s="106"/>
      <c r="H53" s="6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>
        <v>1680</v>
      </c>
      <c r="Y53" s="1" t="s">
        <v>242</v>
      </c>
    </row>
    <row r="54" spans="1:25" ht="15.75" x14ac:dyDescent="0.25">
      <c r="A54" s="58"/>
      <c r="B54" s="327" t="s">
        <v>255</v>
      </c>
      <c r="C54" s="44" t="s">
        <v>254</v>
      </c>
      <c r="D54" s="4" t="s">
        <v>256</v>
      </c>
      <c r="E54" s="65" t="s">
        <v>67</v>
      </c>
      <c r="F54" s="11">
        <v>210</v>
      </c>
      <c r="G54" s="106">
        <v>35</v>
      </c>
      <c r="H54" s="69"/>
      <c r="I54" s="2"/>
      <c r="J54" s="2"/>
      <c r="K54" s="2"/>
      <c r="L54" s="2"/>
      <c r="M54" s="2"/>
      <c r="N54" s="2"/>
      <c r="O54" s="2"/>
      <c r="P54" s="2"/>
      <c r="Q54" s="2"/>
      <c r="R54" s="2"/>
      <c r="S54" s="2">
        <v>175</v>
      </c>
      <c r="T54" s="2"/>
      <c r="U54" s="2"/>
      <c r="V54" s="2"/>
      <c r="W54" s="2"/>
    </row>
    <row r="55" spans="1:25" ht="15.75" x14ac:dyDescent="0.25">
      <c r="A55" s="58"/>
      <c r="B55" s="327" t="s">
        <v>260</v>
      </c>
      <c r="C55" s="44" t="s">
        <v>227</v>
      </c>
      <c r="D55" s="4" t="s">
        <v>110</v>
      </c>
      <c r="E55" s="166" t="s">
        <v>67</v>
      </c>
      <c r="F55" s="11">
        <v>7.2</v>
      </c>
      <c r="G55" s="106">
        <v>1.2</v>
      </c>
      <c r="H55" s="69"/>
      <c r="I55" s="2"/>
      <c r="J55" s="2">
        <v>6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5" ht="15.75" x14ac:dyDescent="0.25">
      <c r="B56" s="327" t="s">
        <v>261</v>
      </c>
      <c r="C56" s="88"/>
      <c r="D56" s="347" t="s">
        <v>171</v>
      </c>
      <c r="E56" s="166" t="s">
        <v>67</v>
      </c>
      <c r="F56" s="11">
        <v>505.64</v>
      </c>
      <c r="G56" s="106"/>
      <c r="H56" s="69">
        <v>436.88</v>
      </c>
      <c r="I56" s="2">
        <v>68.760000000000005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5" ht="15.75" x14ac:dyDescent="0.25">
      <c r="A57" s="58"/>
      <c r="B57" s="327" t="s">
        <v>261</v>
      </c>
      <c r="C57" s="44"/>
      <c r="D57" s="4" t="s">
        <v>172</v>
      </c>
      <c r="E57" s="166" t="s">
        <v>67</v>
      </c>
      <c r="F57" s="11">
        <v>109.2</v>
      </c>
      <c r="G57" s="106"/>
      <c r="H57" s="69">
        <v>109.2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5" ht="15.75" x14ac:dyDescent="0.25">
      <c r="A58" s="58"/>
      <c r="B58" s="327" t="s">
        <v>261</v>
      </c>
      <c r="C58" s="88"/>
      <c r="D58" s="4" t="s">
        <v>176</v>
      </c>
      <c r="E58" s="166" t="s">
        <v>67</v>
      </c>
      <c r="F58" s="11">
        <v>245</v>
      </c>
      <c r="G58" s="106"/>
      <c r="H58" s="69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v>25</v>
      </c>
      <c r="T58" s="2">
        <v>80</v>
      </c>
      <c r="U58" s="2">
        <v>25</v>
      </c>
      <c r="V58" s="2"/>
      <c r="W58" s="2">
        <v>115</v>
      </c>
    </row>
    <row r="59" spans="1:25" ht="15.75" x14ac:dyDescent="0.25">
      <c r="A59" s="58"/>
      <c r="B59" s="327" t="s">
        <v>262</v>
      </c>
      <c r="C59" s="44" t="s">
        <v>227</v>
      </c>
      <c r="D59" s="4" t="s">
        <v>110</v>
      </c>
      <c r="E59" s="166" t="s">
        <v>67</v>
      </c>
      <c r="F59" s="11">
        <v>7.2</v>
      </c>
      <c r="G59" s="106">
        <v>1.2</v>
      </c>
      <c r="H59" s="69"/>
      <c r="I59" s="2"/>
      <c r="J59" s="2">
        <v>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5" ht="15.75" x14ac:dyDescent="0.25">
      <c r="A60" s="58"/>
      <c r="B60" s="46">
        <v>43039</v>
      </c>
      <c r="C60" s="351" t="s">
        <v>267</v>
      </c>
      <c r="D60" s="347" t="s">
        <v>171</v>
      </c>
      <c r="E60" s="166" t="s">
        <v>67</v>
      </c>
      <c r="F60" s="105">
        <v>521.5</v>
      </c>
      <c r="H60" s="1">
        <v>436.88</v>
      </c>
      <c r="I60" s="1">
        <v>84.62</v>
      </c>
    </row>
    <row r="61" spans="1:25" ht="15.75" x14ac:dyDescent="0.25">
      <c r="A61" s="58"/>
      <c r="B61" s="327"/>
      <c r="C61" s="351" t="s">
        <v>268</v>
      </c>
      <c r="D61" s="4" t="s">
        <v>172</v>
      </c>
      <c r="E61" s="166" t="s">
        <v>67</v>
      </c>
      <c r="F61" s="11">
        <v>109.2</v>
      </c>
      <c r="G61" s="106"/>
      <c r="H61" s="69">
        <v>109.2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5" ht="15.75" x14ac:dyDescent="0.25">
      <c r="A62" s="58"/>
      <c r="B62" s="327"/>
      <c r="C62" s="351" t="s">
        <v>269</v>
      </c>
      <c r="D62" s="4" t="s">
        <v>274</v>
      </c>
      <c r="E62" s="166" t="s">
        <v>67</v>
      </c>
      <c r="F62" s="11">
        <v>210</v>
      </c>
      <c r="G62" s="106">
        <v>35</v>
      </c>
      <c r="H62" s="69"/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175</v>
      </c>
      <c r="T62" s="2"/>
      <c r="U62" s="2"/>
      <c r="V62" s="2"/>
      <c r="W62" s="2"/>
    </row>
    <row r="63" spans="1:25" ht="15.75" x14ac:dyDescent="0.25">
      <c r="A63" s="58"/>
      <c r="B63" s="327"/>
      <c r="C63" s="351" t="s">
        <v>270</v>
      </c>
      <c r="D63" s="4" t="s">
        <v>175</v>
      </c>
      <c r="E63" s="166" t="s">
        <v>67</v>
      </c>
      <c r="F63" s="11">
        <v>24</v>
      </c>
      <c r="G63" s="106"/>
      <c r="H63" s="69"/>
      <c r="I63" s="2"/>
      <c r="J63" s="2"/>
      <c r="K63" s="2"/>
      <c r="L63" s="2"/>
      <c r="M63" s="2">
        <v>24</v>
      </c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5" ht="15.75" x14ac:dyDescent="0.25">
      <c r="B64" s="327"/>
      <c r="C64" s="351" t="s">
        <v>271</v>
      </c>
      <c r="D64" s="4" t="s">
        <v>176</v>
      </c>
      <c r="E64" s="166" t="s">
        <v>67</v>
      </c>
      <c r="F64" s="11">
        <v>130</v>
      </c>
      <c r="G64" s="106"/>
      <c r="H64" s="6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80</v>
      </c>
      <c r="U64" s="2"/>
      <c r="V64" s="2"/>
      <c r="W64" s="2">
        <v>50</v>
      </c>
    </row>
    <row r="65" spans="1:25" ht="15.75" x14ac:dyDescent="0.25">
      <c r="A65" s="58"/>
      <c r="B65" s="327"/>
      <c r="C65" s="351" t="s">
        <v>272</v>
      </c>
      <c r="D65" s="4" t="s">
        <v>253</v>
      </c>
      <c r="E65" s="166" t="s">
        <v>67</v>
      </c>
      <c r="F65" s="107">
        <v>242.18</v>
      </c>
      <c r="G65" s="106"/>
      <c r="H65" s="6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>
        <v>242.18</v>
      </c>
      <c r="Y65" s="1" t="s">
        <v>242</v>
      </c>
    </row>
    <row r="66" spans="1:25" ht="15.75" x14ac:dyDescent="0.25">
      <c r="A66" s="58"/>
      <c r="B66" s="327"/>
      <c r="C66" s="351" t="s">
        <v>273</v>
      </c>
      <c r="D66" s="4" t="s">
        <v>179</v>
      </c>
      <c r="E66" s="166" t="s">
        <v>67</v>
      </c>
      <c r="F66" s="11">
        <v>937.5</v>
      </c>
      <c r="G66" s="106"/>
      <c r="H66" s="69"/>
      <c r="I66" s="2"/>
      <c r="J66" s="2"/>
      <c r="K66" s="2"/>
      <c r="L66" s="2"/>
      <c r="M66" s="2"/>
      <c r="N66" s="2"/>
      <c r="O66" s="2"/>
      <c r="P66" s="2"/>
      <c r="Q66" s="2"/>
      <c r="R66" s="2">
        <v>937.5</v>
      </c>
      <c r="S66" s="2"/>
      <c r="T66" s="2"/>
      <c r="U66" s="2"/>
      <c r="V66" s="2"/>
      <c r="W66" s="2"/>
      <c r="X66" s="212"/>
    </row>
    <row r="67" spans="1:25" ht="15.75" x14ac:dyDescent="0.25">
      <c r="A67" s="58"/>
      <c r="B67" s="327"/>
      <c r="C67" s="350" t="s">
        <v>266</v>
      </c>
      <c r="D67" s="4" t="s">
        <v>264</v>
      </c>
      <c r="E67" s="166" t="s">
        <v>67</v>
      </c>
      <c r="F67" s="11">
        <v>6373.89</v>
      </c>
      <c r="G67" s="106">
        <v>628.98</v>
      </c>
      <c r="H67" s="6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>
        <v>5744.91</v>
      </c>
      <c r="Y67" s="1" t="s">
        <v>265</v>
      </c>
    </row>
    <row r="68" spans="1:25" ht="15.75" x14ac:dyDescent="0.25">
      <c r="B68" s="327"/>
      <c r="C68" s="88" t="s">
        <v>293</v>
      </c>
      <c r="D68" s="4" t="s">
        <v>150</v>
      </c>
      <c r="E68" s="166" t="s">
        <v>67</v>
      </c>
      <c r="F68" s="105">
        <v>500</v>
      </c>
      <c r="G68" s="106"/>
      <c r="J68" s="2"/>
      <c r="K68" s="2"/>
      <c r="L68" s="2"/>
      <c r="M68" s="2"/>
      <c r="N68" s="2"/>
      <c r="O68" s="2">
        <v>500</v>
      </c>
      <c r="P68" s="2"/>
      <c r="Q68" s="2"/>
      <c r="R68" s="2"/>
      <c r="S68" s="2"/>
      <c r="T68" s="2"/>
      <c r="U68" s="2"/>
      <c r="V68" s="2"/>
      <c r="W68" s="2"/>
    </row>
    <row r="69" spans="1:25" ht="15.75" x14ac:dyDescent="0.25">
      <c r="B69" s="327"/>
      <c r="C69" s="88" t="s">
        <v>292</v>
      </c>
      <c r="D69" s="4" t="s">
        <v>279</v>
      </c>
      <c r="E69" s="166" t="s">
        <v>67</v>
      </c>
      <c r="F69" s="105">
        <v>523.20000000000005</v>
      </c>
      <c r="G69" s="106">
        <v>87.2</v>
      </c>
      <c r="J69" s="2"/>
      <c r="K69" s="2"/>
      <c r="L69" s="2"/>
      <c r="M69" s="2"/>
      <c r="N69" s="2"/>
      <c r="O69" s="2">
        <v>436</v>
      </c>
      <c r="P69" s="2"/>
      <c r="Q69" s="2"/>
      <c r="R69" s="2"/>
      <c r="S69" s="2"/>
      <c r="T69" s="2"/>
      <c r="U69" s="2"/>
      <c r="V69" s="2"/>
      <c r="W69" s="2"/>
    </row>
    <row r="70" spans="1:25" ht="15.75" x14ac:dyDescent="0.25">
      <c r="A70" s="58"/>
      <c r="B70" s="327" t="s">
        <v>263</v>
      </c>
      <c r="C70" s="10" t="s">
        <v>290</v>
      </c>
      <c r="D70" s="2" t="s">
        <v>280</v>
      </c>
      <c r="E70" s="166" t="s">
        <v>67</v>
      </c>
      <c r="F70" s="105">
        <v>99.98</v>
      </c>
      <c r="G70" s="69">
        <v>16.66</v>
      </c>
      <c r="R70" s="1">
        <v>83.32</v>
      </c>
    </row>
    <row r="71" spans="1:25" ht="15.75" x14ac:dyDescent="0.25">
      <c r="A71" s="58"/>
      <c r="B71" s="327"/>
      <c r="C71" s="88" t="s">
        <v>291</v>
      </c>
      <c r="D71" s="4" t="s">
        <v>281</v>
      </c>
      <c r="E71" s="166" t="s">
        <v>67</v>
      </c>
      <c r="F71" s="105">
        <v>377.46</v>
      </c>
      <c r="G71" s="106"/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205.14</v>
      </c>
      <c r="S71" s="2"/>
      <c r="T71" s="2"/>
      <c r="U71" s="2"/>
      <c r="V71" s="2"/>
      <c r="W71" s="2"/>
      <c r="X71" s="1">
        <v>172.32</v>
      </c>
      <c r="Y71" s="1" t="s">
        <v>282</v>
      </c>
    </row>
    <row r="72" spans="1:25" ht="15.75" x14ac:dyDescent="0.25">
      <c r="A72" s="58" t="s">
        <v>124</v>
      </c>
      <c r="B72" s="327" t="s">
        <v>283</v>
      </c>
      <c r="C72" s="44" t="s">
        <v>227</v>
      </c>
      <c r="D72" s="4" t="s">
        <v>110</v>
      </c>
      <c r="E72" s="166" t="s">
        <v>67</v>
      </c>
      <c r="F72" s="11">
        <v>7.2</v>
      </c>
      <c r="G72" s="106">
        <v>1.2</v>
      </c>
      <c r="H72" s="69"/>
      <c r="I72" s="2"/>
      <c r="J72" s="2">
        <v>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5" ht="15.75" x14ac:dyDescent="0.25">
      <c r="A73" s="58"/>
      <c r="B73" s="327"/>
      <c r="C73" s="351" t="s">
        <v>284</v>
      </c>
      <c r="D73" s="347" t="s">
        <v>171</v>
      </c>
      <c r="E73" s="166" t="s">
        <v>67</v>
      </c>
      <c r="F73" s="105">
        <v>523.41999999999996</v>
      </c>
      <c r="G73" s="106"/>
      <c r="H73" s="2">
        <v>437.88</v>
      </c>
      <c r="I73" s="2">
        <v>85.54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5" ht="15.75" x14ac:dyDescent="0.25">
      <c r="A74" s="58"/>
      <c r="B74" s="327"/>
      <c r="C74" s="351" t="s">
        <v>285</v>
      </c>
      <c r="D74" s="4" t="s">
        <v>172</v>
      </c>
      <c r="E74" s="166" t="s">
        <v>67</v>
      </c>
      <c r="F74" s="105">
        <v>109.4</v>
      </c>
      <c r="G74" s="106"/>
      <c r="H74" s="2">
        <v>109.4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5" ht="15.75" x14ac:dyDescent="0.25">
      <c r="A75" s="58"/>
      <c r="B75" s="327"/>
      <c r="C75" s="351" t="s">
        <v>287</v>
      </c>
      <c r="D75" s="4" t="s">
        <v>286</v>
      </c>
      <c r="E75" s="166" t="s">
        <v>67</v>
      </c>
      <c r="F75" s="11">
        <v>210</v>
      </c>
      <c r="G75" s="106">
        <v>35</v>
      </c>
      <c r="H75" s="69"/>
      <c r="I75" s="2"/>
      <c r="J75" s="2"/>
      <c r="K75" s="2"/>
      <c r="L75" s="2"/>
      <c r="M75" s="2"/>
      <c r="N75" s="2"/>
      <c r="O75" s="2"/>
      <c r="P75" s="2"/>
      <c r="Q75" s="2"/>
      <c r="R75" s="2"/>
      <c r="S75" s="2">
        <v>175</v>
      </c>
      <c r="T75" s="2"/>
      <c r="U75" s="2"/>
      <c r="V75" s="2"/>
      <c r="W75" s="2"/>
    </row>
    <row r="76" spans="1:25" ht="15.75" x14ac:dyDescent="0.25">
      <c r="A76" s="58"/>
      <c r="B76" s="327"/>
      <c r="C76" s="351" t="s">
        <v>288</v>
      </c>
      <c r="D76" s="4" t="s">
        <v>175</v>
      </c>
      <c r="E76" s="166" t="s">
        <v>67</v>
      </c>
      <c r="F76" s="11">
        <v>24</v>
      </c>
      <c r="G76" s="106"/>
      <c r="H76" s="69"/>
      <c r="I76" s="2"/>
      <c r="J76" s="2"/>
      <c r="K76" s="2"/>
      <c r="L76" s="2"/>
      <c r="M76" s="2">
        <v>24</v>
      </c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5" ht="15.75" x14ac:dyDescent="0.25">
      <c r="A77" s="58"/>
      <c r="B77" s="327"/>
      <c r="C77" s="351" t="s">
        <v>289</v>
      </c>
      <c r="D77" s="4" t="s">
        <v>176</v>
      </c>
      <c r="E77" s="166" t="s">
        <v>67</v>
      </c>
      <c r="F77" s="105">
        <v>120</v>
      </c>
      <c r="G77" s="10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>
        <v>25</v>
      </c>
      <c r="T77" s="2">
        <v>40</v>
      </c>
      <c r="U77" s="2">
        <v>30</v>
      </c>
      <c r="V77" s="2"/>
      <c r="W77" s="2">
        <v>25</v>
      </c>
    </row>
    <row r="78" spans="1:25" ht="15.75" x14ac:dyDescent="0.25">
      <c r="B78" s="327"/>
      <c r="C78" s="88">
        <v>1685</v>
      </c>
      <c r="D78" s="4" t="s">
        <v>189</v>
      </c>
      <c r="E78" s="166" t="s">
        <v>67</v>
      </c>
      <c r="F78" s="105">
        <v>50</v>
      </c>
      <c r="G78" s="10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>
        <v>50</v>
      </c>
      <c r="W78" s="2"/>
    </row>
    <row r="79" spans="1:25" ht="15.75" x14ac:dyDescent="0.25">
      <c r="B79" s="327"/>
      <c r="C79" s="88" t="s">
        <v>295</v>
      </c>
      <c r="D79" s="4" t="s">
        <v>294</v>
      </c>
      <c r="E79" s="166" t="s">
        <v>67</v>
      </c>
      <c r="F79" s="105">
        <v>2500</v>
      </c>
      <c r="G79" s="106"/>
      <c r="H79" s="2"/>
      <c r="I79" s="2"/>
      <c r="J79" s="2"/>
      <c r="K79" s="2"/>
      <c r="L79" s="2"/>
      <c r="M79" s="2"/>
      <c r="N79" s="2"/>
      <c r="O79" s="2">
        <v>2500</v>
      </c>
      <c r="P79" s="2"/>
      <c r="Q79" s="2"/>
      <c r="R79" s="2"/>
      <c r="S79" s="2"/>
      <c r="T79" s="2"/>
      <c r="U79" s="2"/>
      <c r="V79" s="2"/>
      <c r="W79" s="2"/>
    </row>
    <row r="80" spans="1:25" ht="15.75" x14ac:dyDescent="0.25">
      <c r="A80" s="58" t="s">
        <v>125</v>
      </c>
      <c r="B80" s="327"/>
      <c r="C80" s="88" t="s">
        <v>296</v>
      </c>
      <c r="D80" s="347" t="s">
        <v>171</v>
      </c>
      <c r="E80" s="166" t="s">
        <v>67</v>
      </c>
      <c r="F80" s="105">
        <v>456.78</v>
      </c>
      <c r="G80" s="106"/>
      <c r="H80" s="2">
        <v>424.88</v>
      </c>
      <c r="I80" s="2">
        <v>31.9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5" ht="15.75" x14ac:dyDescent="0.25">
      <c r="A81" s="58"/>
      <c r="C81" s="88" t="s">
        <v>297</v>
      </c>
      <c r="D81" s="4" t="s">
        <v>172</v>
      </c>
      <c r="E81" s="166" t="s">
        <v>67</v>
      </c>
      <c r="F81" s="105">
        <v>106.4</v>
      </c>
      <c r="G81" s="106"/>
      <c r="H81" s="2">
        <v>106.4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5" ht="15.75" x14ac:dyDescent="0.25">
      <c r="A82" s="58"/>
      <c r="B82" s="327"/>
      <c r="C82" s="88" t="s">
        <v>298</v>
      </c>
      <c r="D82" s="4" t="s">
        <v>286</v>
      </c>
      <c r="E82" s="166" t="s">
        <v>67</v>
      </c>
      <c r="F82" s="11">
        <v>210</v>
      </c>
      <c r="G82" s="106">
        <v>35</v>
      </c>
      <c r="H82" s="69"/>
      <c r="I82" s="2"/>
      <c r="J82" s="2"/>
      <c r="K82" s="2"/>
      <c r="L82" s="2"/>
      <c r="M82" s="2"/>
      <c r="N82" s="2"/>
      <c r="O82" s="2"/>
      <c r="P82" s="2"/>
      <c r="Q82" s="2"/>
      <c r="R82" s="2"/>
      <c r="S82" s="2">
        <v>175</v>
      </c>
      <c r="T82" s="2"/>
      <c r="U82" s="2"/>
      <c r="V82" s="2"/>
      <c r="W82" s="2"/>
    </row>
    <row r="83" spans="1:25" ht="15.75" x14ac:dyDescent="0.25">
      <c r="B83" s="327" t="s">
        <v>300</v>
      </c>
      <c r="C83" s="44" t="s">
        <v>227</v>
      </c>
      <c r="D83" s="4" t="s">
        <v>110</v>
      </c>
      <c r="E83" s="166" t="s">
        <v>67</v>
      </c>
      <c r="F83" s="11">
        <v>7.2</v>
      </c>
      <c r="G83" s="106">
        <v>1.2</v>
      </c>
      <c r="H83" s="69"/>
      <c r="I83" s="2"/>
      <c r="J83" s="2">
        <v>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5" ht="15.75" x14ac:dyDescent="0.25">
      <c r="B84" s="327" t="s">
        <v>313</v>
      </c>
      <c r="C84" s="44" t="s">
        <v>227</v>
      </c>
      <c r="D84" s="4" t="s">
        <v>110</v>
      </c>
      <c r="E84" s="166" t="s">
        <v>67</v>
      </c>
      <c r="F84" s="11">
        <v>7.2</v>
      </c>
      <c r="G84" s="106">
        <v>1.2</v>
      </c>
      <c r="H84" s="69"/>
      <c r="I84" s="2"/>
      <c r="J84" s="2">
        <v>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5" ht="15.75" x14ac:dyDescent="0.25">
      <c r="A85" s="58" t="s">
        <v>126</v>
      </c>
      <c r="B85" s="327" t="s">
        <v>312</v>
      </c>
      <c r="C85" s="10" t="s">
        <v>305</v>
      </c>
      <c r="D85" s="347" t="s">
        <v>171</v>
      </c>
      <c r="E85" s="166" t="s">
        <v>67</v>
      </c>
      <c r="F85" s="11">
        <v>518.24</v>
      </c>
      <c r="G85" s="106">
        <v>5.0599999999999996</v>
      </c>
      <c r="H85" s="69">
        <v>431.08</v>
      </c>
      <c r="I85" s="2">
        <v>82.1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5" ht="15.75" x14ac:dyDescent="0.25">
      <c r="B86" s="327"/>
      <c r="C86" s="10" t="s">
        <v>306</v>
      </c>
      <c r="D86" s="4" t="s">
        <v>172</v>
      </c>
      <c r="E86" s="166" t="s">
        <v>67</v>
      </c>
      <c r="F86" s="105">
        <v>107.8</v>
      </c>
      <c r="G86" s="106"/>
      <c r="H86" s="2">
        <v>107.8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12"/>
    </row>
    <row r="87" spans="1:25" ht="15.75" x14ac:dyDescent="0.25">
      <c r="A87" s="58"/>
      <c r="B87" s="327"/>
      <c r="C87" s="10" t="s">
        <v>307</v>
      </c>
      <c r="D87" s="4" t="s">
        <v>301</v>
      </c>
      <c r="E87" s="166" t="s">
        <v>67</v>
      </c>
      <c r="F87" s="11">
        <v>210</v>
      </c>
      <c r="G87" s="106">
        <v>35</v>
      </c>
      <c r="H87" s="69"/>
      <c r="I87" s="2"/>
      <c r="J87" s="2"/>
      <c r="K87" s="2"/>
      <c r="L87" s="2"/>
      <c r="M87" s="2"/>
      <c r="N87" s="2"/>
      <c r="O87" s="2"/>
      <c r="P87" s="2"/>
      <c r="Q87" s="2"/>
      <c r="R87" s="2"/>
      <c r="S87" s="2">
        <v>175</v>
      </c>
      <c r="T87" s="2"/>
      <c r="U87" s="2"/>
      <c r="V87" s="2"/>
      <c r="W87" s="2"/>
    </row>
    <row r="88" spans="1:25" ht="15.75" x14ac:dyDescent="0.25">
      <c r="A88" s="58"/>
      <c r="B88" s="327"/>
      <c r="C88" s="10" t="s">
        <v>308</v>
      </c>
      <c r="D88" s="4" t="s">
        <v>302</v>
      </c>
      <c r="E88" s="166" t="s">
        <v>67</v>
      </c>
      <c r="F88" s="105">
        <v>200</v>
      </c>
      <c r="G88" s="106"/>
      <c r="H88" s="2"/>
      <c r="I88" s="2"/>
      <c r="J88" s="2"/>
      <c r="K88" s="2"/>
      <c r="L88" s="2"/>
      <c r="M88" s="2"/>
      <c r="N88" s="2"/>
      <c r="O88" s="2"/>
      <c r="P88" s="2">
        <v>200</v>
      </c>
      <c r="Q88" s="2"/>
      <c r="R88" s="2"/>
      <c r="S88" s="2"/>
      <c r="T88" s="2"/>
      <c r="U88" s="2"/>
      <c r="V88" s="2"/>
      <c r="W88" s="2"/>
    </row>
    <row r="89" spans="1:25" ht="15.75" x14ac:dyDescent="0.25">
      <c r="B89" s="327"/>
      <c r="C89" s="10" t="s">
        <v>309</v>
      </c>
      <c r="D89" s="4" t="s">
        <v>176</v>
      </c>
      <c r="E89" s="166" t="s">
        <v>67</v>
      </c>
      <c r="F89" s="105">
        <v>110</v>
      </c>
      <c r="G89" s="10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>
        <v>110</v>
      </c>
      <c r="T89" s="2"/>
      <c r="U89" s="2"/>
      <c r="V89" s="2"/>
      <c r="W89" s="2"/>
    </row>
    <row r="90" spans="1:25" ht="15.75" x14ac:dyDescent="0.25">
      <c r="A90" s="58"/>
      <c r="B90" s="327"/>
      <c r="C90" s="10" t="s">
        <v>310</v>
      </c>
      <c r="D90" s="4" t="s">
        <v>303</v>
      </c>
      <c r="E90" s="166" t="s">
        <v>67</v>
      </c>
      <c r="F90" s="11">
        <v>300</v>
      </c>
      <c r="G90" s="106">
        <v>50</v>
      </c>
      <c r="H90" s="69"/>
      <c r="I90" s="2"/>
      <c r="J90" s="2">
        <v>250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5" ht="15.75" x14ac:dyDescent="0.25">
      <c r="A91" s="58"/>
      <c r="B91" s="327"/>
      <c r="C91" s="10" t="s">
        <v>311</v>
      </c>
      <c r="D91" s="4" t="s">
        <v>304</v>
      </c>
      <c r="E91" s="166" t="s">
        <v>67</v>
      </c>
      <c r="F91" s="105">
        <v>18</v>
      </c>
      <c r="G91" s="106">
        <v>3</v>
      </c>
      <c r="H91" s="2"/>
      <c r="I91" s="2"/>
      <c r="J91" s="2">
        <v>15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5" ht="15.75" x14ac:dyDescent="0.25">
      <c r="A92" s="58" t="s">
        <v>127</v>
      </c>
      <c r="B92" s="327" t="s">
        <v>320</v>
      </c>
      <c r="C92" s="10" t="s">
        <v>316</v>
      </c>
      <c r="D92" s="347" t="s">
        <v>171</v>
      </c>
      <c r="E92" s="166" t="s">
        <v>67</v>
      </c>
      <c r="F92" s="105">
        <v>507.08</v>
      </c>
      <c r="G92" s="106"/>
      <c r="H92" s="2">
        <v>437.88</v>
      </c>
      <c r="I92" s="2">
        <v>69.2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5" ht="15.75" x14ac:dyDescent="0.25">
      <c r="B93" s="327"/>
      <c r="C93" s="10" t="s">
        <v>317</v>
      </c>
      <c r="D93" s="4" t="s">
        <v>172</v>
      </c>
      <c r="E93" s="166" t="s">
        <v>67</v>
      </c>
      <c r="F93" s="105">
        <v>109.4</v>
      </c>
      <c r="G93" s="106"/>
      <c r="H93" s="2">
        <v>109.4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5" ht="15.75" x14ac:dyDescent="0.25">
      <c r="A94" s="58"/>
      <c r="B94" s="327"/>
      <c r="C94" s="10" t="s">
        <v>318</v>
      </c>
      <c r="D94" s="4" t="s">
        <v>321</v>
      </c>
      <c r="E94" s="166" t="s">
        <v>67</v>
      </c>
      <c r="F94" s="105">
        <v>7620</v>
      </c>
      <c r="G94" s="106">
        <v>1270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>
        <v>6350</v>
      </c>
      <c r="Y94" s="1" t="s">
        <v>322</v>
      </c>
    </row>
    <row r="95" spans="1:25" ht="15.75" x14ac:dyDescent="0.25">
      <c r="A95" s="58"/>
      <c r="B95" s="327"/>
      <c r="C95" s="10" t="s">
        <v>319</v>
      </c>
      <c r="D95" s="4" t="s">
        <v>240</v>
      </c>
      <c r="E95" s="166" t="s">
        <v>67</v>
      </c>
      <c r="F95" s="105">
        <v>115.2</v>
      </c>
      <c r="G95" s="106">
        <v>19.2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>
        <v>96</v>
      </c>
    </row>
    <row r="96" spans="1:25" ht="15.75" x14ac:dyDescent="0.25">
      <c r="A96" s="58"/>
      <c r="B96" s="327" t="s">
        <v>323</v>
      </c>
      <c r="C96" s="10" t="s">
        <v>227</v>
      </c>
      <c r="D96" s="4" t="s">
        <v>110</v>
      </c>
      <c r="E96" s="166" t="s">
        <v>67</v>
      </c>
      <c r="F96" s="11">
        <v>7.2</v>
      </c>
      <c r="G96" s="106">
        <v>1.2</v>
      </c>
      <c r="H96" s="69"/>
      <c r="I96" s="2"/>
      <c r="J96" s="2">
        <v>6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4" ht="15.75" x14ac:dyDescent="0.25">
      <c r="A97" s="58" t="s">
        <v>128</v>
      </c>
      <c r="B97" s="327" t="s">
        <v>334</v>
      </c>
      <c r="C97" s="10" t="s">
        <v>327</v>
      </c>
      <c r="D97" s="347" t="s">
        <v>171</v>
      </c>
      <c r="E97" s="166" t="s">
        <v>67</v>
      </c>
      <c r="F97" s="105">
        <v>558.84</v>
      </c>
      <c r="G97" s="106">
        <v>8.4700000000000006</v>
      </c>
      <c r="H97" s="2">
        <v>437.88</v>
      </c>
      <c r="I97" s="2">
        <v>112.49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4" ht="15.75" x14ac:dyDescent="0.25">
      <c r="B98" s="327"/>
      <c r="C98" s="10" t="s">
        <v>328</v>
      </c>
      <c r="D98" s="4" t="s">
        <v>172</v>
      </c>
      <c r="E98" s="166" t="s">
        <v>67</v>
      </c>
      <c r="F98" s="105">
        <v>109.4</v>
      </c>
      <c r="G98" s="106"/>
      <c r="H98" s="2">
        <v>109.4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4" ht="15.75" x14ac:dyDescent="0.25">
      <c r="A99" s="58"/>
      <c r="B99" s="327"/>
      <c r="C99" s="10" t="s">
        <v>329</v>
      </c>
      <c r="D99" s="4" t="s">
        <v>325</v>
      </c>
      <c r="E99" s="166" t="s">
        <v>67</v>
      </c>
      <c r="F99" s="105">
        <v>55</v>
      </c>
      <c r="G99" s="106"/>
      <c r="H99" s="2"/>
      <c r="I99" s="2"/>
      <c r="J99" s="2"/>
      <c r="K99" s="2"/>
      <c r="L99" s="2"/>
      <c r="M99" s="2"/>
      <c r="N99" s="2"/>
      <c r="O99" s="2">
        <v>55</v>
      </c>
      <c r="P99" s="2"/>
      <c r="Q99" s="2"/>
      <c r="R99" s="2"/>
      <c r="S99" s="2"/>
      <c r="T99" s="2"/>
      <c r="U99" s="2"/>
      <c r="V99" s="2"/>
      <c r="W99" s="2"/>
    </row>
    <row r="100" spans="1:24" ht="15.75" x14ac:dyDescent="0.25">
      <c r="A100" s="58"/>
      <c r="B100" s="327"/>
      <c r="C100" s="10" t="s">
        <v>330</v>
      </c>
      <c r="D100" s="4" t="s">
        <v>326</v>
      </c>
      <c r="E100" s="166" t="s">
        <v>67</v>
      </c>
      <c r="F100" s="105">
        <v>15</v>
      </c>
      <c r="G100" s="106"/>
      <c r="H100" s="2"/>
      <c r="I100" s="2"/>
      <c r="J100" s="2"/>
      <c r="K100" s="2"/>
      <c r="L100" s="2"/>
      <c r="M100" s="2"/>
      <c r="N100" s="2"/>
      <c r="O100" s="2">
        <v>15</v>
      </c>
      <c r="P100" s="2"/>
      <c r="Q100" s="2"/>
      <c r="R100" s="2"/>
      <c r="S100" s="2"/>
      <c r="T100" s="2"/>
      <c r="U100" s="2"/>
      <c r="V100" s="2"/>
      <c r="W100" s="2"/>
    </row>
    <row r="101" spans="1:24" ht="15.75" x14ac:dyDescent="0.25">
      <c r="A101" s="58"/>
      <c r="B101" s="327"/>
      <c r="C101" s="10" t="s">
        <v>331</v>
      </c>
      <c r="D101" s="4" t="s">
        <v>153</v>
      </c>
      <c r="E101" s="166" t="s">
        <v>67</v>
      </c>
      <c r="F101" s="105">
        <v>169.22</v>
      </c>
      <c r="G101" s="106">
        <v>28.2</v>
      </c>
      <c r="H101" s="2"/>
      <c r="I101" s="2"/>
      <c r="J101" s="2"/>
      <c r="K101" s="2"/>
      <c r="L101" s="2"/>
      <c r="M101" s="2"/>
      <c r="N101" s="2"/>
      <c r="O101" s="2">
        <v>141.02000000000001</v>
      </c>
      <c r="P101" s="2"/>
      <c r="Q101" s="2"/>
      <c r="R101" s="2"/>
      <c r="S101" s="2"/>
      <c r="T101" s="2"/>
      <c r="U101" s="2"/>
      <c r="V101" s="2"/>
      <c r="W101" s="2"/>
    </row>
    <row r="102" spans="1:24" ht="15.75" x14ac:dyDescent="0.25">
      <c r="A102" s="58"/>
      <c r="B102" s="327"/>
      <c r="C102" s="10" t="s">
        <v>332</v>
      </c>
      <c r="D102" s="4" t="s">
        <v>179</v>
      </c>
      <c r="E102" s="166" t="s">
        <v>67</v>
      </c>
      <c r="F102" s="105">
        <v>312.5</v>
      </c>
      <c r="G102" s="10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>
        <v>312.5</v>
      </c>
      <c r="S102" s="2"/>
      <c r="T102" s="2"/>
      <c r="U102" s="2"/>
      <c r="V102" s="2"/>
      <c r="W102" s="2"/>
    </row>
    <row r="103" spans="1:24" ht="15.75" x14ac:dyDescent="0.25">
      <c r="A103" s="58"/>
      <c r="B103" s="327"/>
      <c r="C103" s="10" t="s">
        <v>333</v>
      </c>
      <c r="D103" s="4" t="s">
        <v>176</v>
      </c>
      <c r="E103" s="166" t="s">
        <v>67</v>
      </c>
      <c r="F103" s="105">
        <v>60</v>
      </c>
      <c r="G103" s="10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60</v>
      </c>
    </row>
    <row r="104" spans="1:24" ht="15.75" x14ac:dyDescent="0.25">
      <c r="A104" s="58"/>
      <c r="B104" s="327" t="s">
        <v>394</v>
      </c>
      <c r="C104" s="10" t="s">
        <v>227</v>
      </c>
      <c r="D104" s="4" t="s">
        <v>110</v>
      </c>
      <c r="E104" s="166" t="s">
        <v>67</v>
      </c>
      <c r="F104" s="11">
        <v>7.2</v>
      </c>
      <c r="G104" s="106">
        <v>1.2</v>
      </c>
      <c r="H104" s="69"/>
      <c r="I104" s="2"/>
      <c r="J104" s="2">
        <v>6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4" ht="15.75" x14ac:dyDescent="0.25">
      <c r="A105" s="58"/>
      <c r="B105" s="327"/>
      <c r="D105" s="4"/>
      <c r="E105" s="166"/>
      <c r="F105" s="11"/>
      <c r="G105" s="106"/>
      <c r="H105" s="6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4" x14ac:dyDescent="0.2">
      <c r="A106" s="58"/>
      <c r="B106" s="1"/>
      <c r="C106" s="1"/>
      <c r="D106" s="1"/>
      <c r="E106" s="1"/>
      <c r="F106" s="1"/>
      <c r="G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4" ht="15.75" x14ac:dyDescent="0.25">
      <c r="A107" s="58"/>
      <c r="B107" s="327"/>
      <c r="C107" s="88"/>
      <c r="D107" s="4"/>
      <c r="E107" s="166"/>
      <c r="G107" s="10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4" ht="15.75" x14ac:dyDescent="0.25">
      <c r="A108" s="58"/>
      <c r="B108" s="327"/>
      <c r="C108" s="88"/>
      <c r="D108" s="4"/>
      <c r="E108" s="68"/>
      <c r="G108" s="10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4" ht="15.75" x14ac:dyDescent="0.25">
      <c r="A109" s="58"/>
      <c r="B109" s="327"/>
      <c r="C109" s="88"/>
      <c r="D109" s="4"/>
      <c r="E109" s="166"/>
      <c r="G109" s="10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4" ht="15.75" x14ac:dyDescent="0.25">
      <c r="A110" s="58"/>
      <c r="B110" s="327"/>
      <c r="C110" s="88"/>
      <c r="D110" s="4"/>
      <c r="E110" s="68"/>
      <c r="G110" s="10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4" ht="15.75" x14ac:dyDescent="0.25">
      <c r="A111" s="58"/>
      <c r="B111" s="327"/>
      <c r="C111" s="88"/>
      <c r="D111" s="4"/>
      <c r="E111" s="68"/>
      <c r="G111" s="10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4" s="71" customFormat="1" ht="20.25" customHeight="1" x14ac:dyDescent="0.25">
      <c r="A112" s="74"/>
      <c r="B112" s="328"/>
      <c r="C112" s="74"/>
      <c r="D112" s="74" t="s">
        <v>4</v>
      </c>
      <c r="E112" s="74"/>
      <c r="F112" s="72">
        <f t="shared" ref="F112:X112" si="0">SUM(F7:F111)</f>
        <v>77487.659999999945</v>
      </c>
      <c r="G112" s="72">
        <f t="shared" si="0"/>
        <v>2606.1899999999991</v>
      </c>
      <c r="H112" s="72">
        <f t="shared" si="0"/>
        <v>6550.5599999999986</v>
      </c>
      <c r="I112" s="72">
        <f t="shared" si="0"/>
        <v>988.49000000000012</v>
      </c>
      <c r="J112" s="72">
        <f t="shared" si="0"/>
        <v>514</v>
      </c>
      <c r="K112" s="72">
        <f t="shared" si="0"/>
        <v>0</v>
      </c>
      <c r="L112" s="72">
        <f t="shared" si="0"/>
        <v>470</v>
      </c>
      <c r="M112" s="72">
        <f t="shared" si="0"/>
        <v>168</v>
      </c>
      <c r="N112" s="72">
        <f t="shared" si="0"/>
        <v>715.71</v>
      </c>
      <c r="O112" s="72">
        <f t="shared" si="0"/>
        <v>3647.02</v>
      </c>
      <c r="P112" s="72">
        <f t="shared" si="0"/>
        <v>200</v>
      </c>
      <c r="Q112" s="72">
        <f t="shared" si="0"/>
        <v>0</v>
      </c>
      <c r="R112" s="72">
        <f t="shared" si="0"/>
        <v>2718.76</v>
      </c>
      <c r="S112" s="72">
        <f t="shared" si="0"/>
        <v>1680</v>
      </c>
      <c r="T112" s="72">
        <f t="shared" si="0"/>
        <v>420</v>
      </c>
      <c r="U112" s="72">
        <f t="shared" si="0"/>
        <v>150</v>
      </c>
      <c r="V112" s="72">
        <f t="shared" si="0"/>
        <v>277.52</v>
      </c>
      <c r="W112" s="72">
        <f t="shared" si="0"/>
        <v>746</v>
      </c>
      <c r="X112" s="72">
        <f t="shared" si="0"/>
        <v>55635.409999999996</v>
      </c>
    </row>
    <row r="113" spans="1:24" ht="15.75" x14ac:dyDescent="0.25">
      <c r="D113" s="275" t="s">
        <v>51</v>
      </c>
      <c r="E113" s="331">
        <f>F112-F113</f>
        <v>0</v>
      </c>
      <c r="F113" s="262">
        <f>SUM(G112:X112)</f>
        <v>77487.659999999989</v>
      </c>
      <c r="H113" s="222"/>
      <c r="I113" s="223"/>
      <c r="J113" s="223"/>
      <c r="K113" s="216" t="s">
        <v>98</v>
      </c>
      <c r="L113" s="216"/>
      <c r="M113" s="216"/>
      <c r="N113" s="216"/>
      <c r="O113" s="217"/>
      <c r="P113" s="220" t="s">
        <v>118</v>
      </c>
      <c r="Q113" s="221"/>
      <c r="R113" s="218"/>
      <c r="S113" s="218"/>
      <c r="T113" s="218" t="s">
        <v>99</v>
      </c>
      <c r="U113" s="218"/>
      <c r="V113" s="218"/>
      <c r="W113" s="219"/>
      <c r="X113" s="276" t="s">
        <v>130</v>
      </c>
    </row>
    <row r="114" spans="1:24" ht="15.75" x14ac:dyDescent="0.25">
      <c r="B114" s="329"/>
      <c r="C114" s="44"/>
      <c r="D114" s="277" t="s">
        <v>100</v>
      </c>
      <c r="E114" s="200"/>
      <c r="F114" s="226">
        <f>F112-G112</f>
        <v>74881.469999999943</v>
      </c>
      <c r="H114" s="224">
        <f>SUM(H112:O112)</f>
        <v>13053.779999999999</v>
      </c>
      <c r="J114" s="12"/>
      <c r="S114" s="225">
        <f>SUM(R112:W112)</f>
        <v>5992.2800000000007</v>
      </c>
      <c r="X114" s="276">
        <f>X112</f>
        <v>55635.409999999996</v>
      </c>
    </row>
    <row r="115" spans="1:24" x14ac:dyDescent="0.2">
      <c r="B115" s="312"/>
      <c r="C115" s="44"/>
      <c r="F115" s="227"/>
      <c r="H115" s="228">
        <f>H114/F114</f>
        <v>0.17432590465972433</v>
      </c>
      <c r="S115" s="228">
        <f>S114/F114</f>
        <v>8.0023535862744216E-2</v>
      </c>
      <c r="X115" s="228">
        <f>X114/F114</f>
        <v>0.74297967173988488</v>
      </c>
    </row>
    <row r="116" spans="1:24" ht="15.75" x14ac:dyDescent="0.25">
      <c r="B116" s="312"/>
      <c r="C116" s="44"/>
      <c r="E116" s="65"/>
      <c r="G116" s="285"/>
      <c r="H116" s="109" t="s">
        <v>31</v>
      </c>
      <c r="I116" s="109" t="s">
        <v>101</v>
      </c>
      <c r="J116" s="109" t="s">
        <v>87</v>
      </c>
      <c r="K116" s="109" t="s">
        <v>5</v>
      </c>
      <c r="L116" s="109" t="s">
        <v>36</v>
      </c>
      <c r="M116" s="109" t="s">
        <v>117</v>
      </c>
      <c r="N116" s="109" t="s">
        <v>7</v>
      </c>
      <c r="O116" s="109" t="s">
        <v>9</v>
      </c>
      <c r="P116" s="110" t="s">
        <v>30</v>
      </c>
      <c r="Q116" s="109" t="s">
        <v>60</v>
      </c>
      <c r="R116" s="109" t="s">
        <v>60</v>
      </c>
      <c r="S116" s="109" t="s">
        <v>60</v>
      </c>
      <c r="T116" s="109" t="s">
        <v>62</v>
      </c>
      <c r="U116" s="110" t="s">
        <v>35</v>
      </c>
      <c r="V116" s="109" t="s">
        <v>177</v>
      </c>
      <c r="W116" s="6" t="s">
        <v>34</v>
      </c>
      <c r="X116" s="286" t="s">
        <v>85</v>
      </c>
    </row>
    <row r="117" spans="1:24" ht="15.75" x14ac:dyDescent="0.25">
      <c r="B117" s="6"/>
      <c r="C117" s="1"/>
      <c r="D117" s="120"/>
      <c r="E117" s="47"/>
      <c r="F117" s="1"/>
      <c r="G117" s="287" t="s">
        <v>2</v>
      </c>
      <c r="H117" s="109" t="s">
        <v>32</v>
      </c>
      <c r="I117" s="109" t="s">
        <v>33</v>
      </c>
      <c r="J117" s="109"/>
      <c r="K117" s="109" t="s">
        <v>6</v>
      </c>
      <c r="L117" s="109" t="s">
        <v>13</v>
      </c>
      <c r="M117" s="109" t="s">
        <v>129</v>
      </c>
      <c r="N117" s="109"/>
      <c r="O117" s="109"/>
      <c r="P117" s="110" t="s">
        <v>37</v>
      </c>
      <c r="Q117" s="109" t="s">
        <v>117</v>
      </c>
      <c r="R117" s="109" t="s">
        <v>180</v>
      </c>
      <c r="S117" s="109" t="s">
        <v>61</v>
      </c>
      <c r="T117" s="109" t="s">
        <v>63</v>
      </c>
      <c r="U117" s="110"/>
      <c r="V117" s="109" t="s">
        <v>178</v>
      </c>
      <c r="W117" s="8" t="s">
        <v>64</v>
      </c>
      <c r="X117" s="263" t="s">
        <v>86</v>
      </c>
    </row>
    <row r="118" spans="1:24" ht="15.75" thickBot="1" x14ac:dyDescent="0.25">
      <c r="A118" s="1"/>
      <c r="B118" s="330"/>
      <c r="D118" s="265"/>
      <c r="E118" s="23"/>
      <c r="F118" s="23"/>
      <c r="G118" s="288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289"/>
    </row>
    <row r="119" spans="1:24" ht="16.5" thickTop="1" x14ac:dyDescent="0.25">
      <c r="A119" s="1"/>
      <c r="B119" s="330"/>
      <c r="C119" s="1"/>
      <c r="D119" s="265"/>
      <c r="F119" s="86"/>
      <c r="G119" s="11"/>
      <c r="O119" s="103"/>
      <c r="T119" s="103"/>
    </row>
    <row r="120" spans="1:24" ht="15.75" x14ac:dyDescent="0.25">
      <c r="A120" s="1"/>
      <c r="B120" s="330"/>
      <c r="C120" s="1"/>
      <c r="D120" s="265"/>
      <c r="O120" s="103"/>
      <c r="T120" s="103"/>
    </row>
    <row r="121" spans="1:24" x14ac:dyDescent="0.2">
      <c r="A121" s="1"/>
      <c r="B121" s="330"/>
    </row>
    <row r="122" spans="1:24" ht="15.75" x14ac:dyDescent="0.25">
      <c r="A122" s="1"/>
      <c r="H122" s="103"/>
      <c r="I122" s="103"/>
      <c r="J122" s="103"/>
      <c r="K122" s="103"/>
      <c r="N122" s="103"/>
    </row>
  </sheetData>
  <customSheetViews>
    <customSheetView guid="{B7D8C6F0-095E-11D4-9699-00A0CC686C03}" fitToPage="1" hiddenColumns="1" showRuler="0">
      <pane xSplit="3" ySplit="5" topLeftCell="D6" activePane="bottomRight" state="frozen"/>
      <selection pane="bottomRight" activeCell="J1" sqref="J1:J65536"/>
      <pageMargins left="0.74803149606299213" right="0.74803149606299213" top="0.98425196850393704" bottom="0.98425196850393704" header="0.51181102362204722" footer="0.51181102362204722"/>
      <printOptions horizontalCentered="1" gridLines="1"/>
      <pageSetup paperSize="9" scale="81" orientation="landscape" horizontalDpi="360" verticalDpi="360" r:id="rId1"/>
      <headerFooter alignWithMargins="0">
        <oddHeader>&amp;CAccounts for Neil Chance - Blending Plant Consultancy</oddHeader>
        <oddFooter>&amp;L&amp;F&amp;CPage &amp;P&amp;R&amp;D</oddFooter>
      </headerFooter>
    </customSheetView>
    <customSheetView guid="{B7D8C6F5-095E-11D4-9699-00A0CC686C03}" fitToPage="1" showRuler="0">
      <pane xSplit="3" ySplit="5" topLeftCell="D6" activePane="bottomRight" state="frozen"/>
      <selection pane="bottomRight"/>
      <pageMargins left="0.74803149606299213" right="0.74803149606299213" top="0.98425196850393704" bottom="0.98425196850393704" header="0.51181102362204722" footer="0.51181102362204722"/>
      <printOptions horizontalCentered="1" gridLines="1"/>
      <pageSetup paperSize="9" scale="81" orientation="landscape" horizontalDpi="360" verticalDpi="360" r:id="rId2"/>
      <headerFooter alignWithMargins="0">
        <oddHeader>&amp;CAccounts for Neil Chance - Blending Plant Consultancy</oddHeader>
        <oddFooter>&amp;L&amp;F&amp;CPage &amp;P&amp;R&amp;D</oddFooter>
      </headerFooter>
    </customSheetView>
  </customSheetViews>
  <phoneticPr fontId="0" type="noConversion"/>
  <printOptions horizontalCentered="1" gridLines="1" gridLinesSet="0"/>
  <pageMargins left="0.70866141732283472" right="0.70866141732283472" top="0.74803149606299213" bottom="0.74803149606299213" header="0.31496062992125984" footer="0.31496062992125984"/>
  <pageSetup paperSize="9" scale="42" fitToHeight="2" orientation="landscape" horizontalDpi="4294967293" verticalDpi="4294967293" r:id="rId3"/>
  <headerFooter>
    <oddFooter>&amp;L&amp;F   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31" zoomScale="65" zoomScaleNormal="65" workbookViewId="0">
      <selection activeCell="C35" sqref="C35"/>
    </sheetView>
  </sheetViews>
  <sheetFormatPr defaultRowHeight="15.75" x14ac:dyDescent="0.25"/>
  <cols>
    <col min="1" max="1" width="15.140625" style="99" customWidth="1"/>
    <col min="2" max="2" width="17.42578125" style="100" customWidth="1"/>
    <col min="3" max="3" width="28.7109375" style="100" customWidth="1"/>
    <col min="4" max="4" width="3.28515625" style="100" customWidth="1"/>
    <col min="5" max="5" width="45.85546875" style="99" customWidth="1"/>
    <col min="6" max="6" width="18.42578125" style="101" customWidth="1"/>
    <col min="7" max="7" width="14.42578125" style="100" customWidth="1"/>
    <col min="8" max="8" width="3.140625" style="99" customWidth="1"/>
    <col min="9" max="9" width="13.42578125" style="99" customWidth="1"/>
    <col min="10" max="10" width="12.42578125" style="99" customWidth="1"/>
    <col min="11" max="11" width="15.85546875" style="99" customWidth="1"/>
    <col min="12" max="12" width="14.42578125" style="99" customWidth="1"/>
    <col min="13" max="16384" width="9.140625" style="99"/>
  </cols>
  <sheetData>
    <row r="1" spans="2:14" ht="20.25" x14ac:dyDescent="0.3">
      <c r="B1" s="239" t="s">
        <v>28</v>
      </c>
      <c r="K1" s="241" t="s">
        <v>73</v>
      </c>
    </row>
    <row r="2" spans="2:14" ht="19.5" x14ac:dyDescent="0.35">
      <c r="F2" s="389"/>
      <c r="G2" s="389"/>
      <c r="H2" s="389"/>
      <c r="I2" s="389"/>
    </row>
    <row r="3" spans="2:14" ht="20.25" x14ac:dyDescent="0.3">
      <c r="C3" s="250" t="s">
        <v>159</v>
      </c>
      <c r="D3" s="250"/>
      <c r="I3" s="368"/>
      <c r="J3" s="369" t="s">
        <v>360</v>
      </c>
      <c r="K3" s="370"/>
      <c r="L3" s="370"/>
      <c r="M3" s="370"/>
      <c r="N3" s="358"/>
    </row>
    <row r="4" spans="2:14" x14ac:dyDescent="0.25">
      <c r="E4" s="169"/>
      <c r="F4" s="170"/>
      <c r="G4" s="171"/>
      <c r="I4" s="162"/>
      <c r="J4" s="362" t="s">
        <v>361</v>
      </c>
      <c r="K4" s="160"/>
      <c r="L4" s="160"/>
      <c r="M4" s="160"/>
      <c r="N4" s="359"/>
    </row>
    <row r="5" spans="2:14" x14ac:dyDescent="0.25">
      <c r="C5" s="100">
        <v>30763.5</v>
      </c>
      <c r="E5" s="162"/>
      <c r="F5" s="172" t="s">
        <v>56</v>
      </c>
      <c r="G5" s="188">
        <v>33613.01</v>
      </c>
      <c r="I5" s="162"/>
      <c r="J5" s="362" t="s">
        <v>362</v>
      </c>
      <c r="K5" s="160"/>
      <c r="L5" s="160"/>
      <c r="M5" s="160"/>
      <c r="N5" s="359"/>
    </row>
    <row r="6" spans="2:14" s="134" customFormat="1" ht="19.5" x14ac:dyDescent="0.35">
      <c r="E6" s="174"/>
      <c r="F6" s="175"/>
      <c r="G6" s="176"/>
      <c r="I6" s="174"/>
      <c r="J6" s="362" t="s">
        <v>363</v>
      </c>
      <c r="K6" s="175"/>
      <c r="L6" s="175"/>
      <c r="M6" s="175"/>
      <c r="N6" s="176"/>
    </row>
    <row r="7" spans="2:14" x14ac:dyDescent="0.25">
      <c r="B7" s="387" t="s">
        <v>151</v>
      </c>
      <c r="C7" s="388"/>
      <c r="D7" s="273"/>
      <c r="E7" s="162"/>
      <c r="F7" s="390" t="s">
        <v>160</v>
      </c>
      <c r="G7" s="391"/>
      <c r="I7" s="361"/>
      <c r="J7" s="362" t="s">
        <v>364</v>
      </c>
      <c r="K7" s="362"/>
      <c r="L7" s="362"/>
      <c r="M7" s="362"/>
      <c r="N7" s="359"/>
    </row>
    <row r="8" spans="2:14" x14ac:dyDescent="0.25">
      <c r="B8" s="121" t="s">
        <v>27</v>
      </c>
      <c r="C8" s="121" t="s">
        <v>27</v>
      </c>
      <c r="D8" s="121"/>
      <c r="E8" s="162"/>
      <c r="F8" s="177" t="s">
        <v>27</v>
      </c>
      <c r="G8" s="178" t="s">
        <v>27</v>
      </c>
      <c r="I8" s="371"/>
      <c r="J8" s="363" t="s">
        <v>365</v>
      </c>
      <c r="K8" s="363"/>
      <c r="L8" s="363"/>
      <c r="M8" s="363"/>
      <c r="N8" s="360"/>
    </row>
    <row r="9" spans="2:14" x14ac:dyDescent="0.25">
      <c r="B9" s="122"/>
      <c r="C9" s="122"/>
      <c r="D9" s="122"/>
      <c r="E9" s="355" t="s">
        <v>358</v>
      </c>
      <c r="F9" s="149"/>
      <c r="G9" s="173"/>
      <c r="I9" s="362"/>
      <c r="J9" s="160"/>
      <c r="K9" s="362"/>
      <c r="L9" s="362"/>
      <c r="M9" s="362"/>
      <c r="N9" s="160"/>
    </row>
    <row r="10" spans="2:14" x14ac:dyDescent="0.25">
      <c r="B10" s="150">
        <v>22260</v>
      </c>
      <c r="C10" s="123"/>
      <c r="D10" s="123"/>
      <c r="E10" s="179" t="str">
        <f>'1. Receipts'!I5</f>
        <v>Precept</v>
      </c>
      <c r="F10" s="146">
        <f>'1. Receipts'!I30</f>
        <v>30000</v>
      </c>
      <c r="G10" s="173"/>
      <c r="I10" s="278"/>
      <c r="J10" s="160"/>
      <c r="K10" s="362">
        <f>F10-B10</f>
        <v>7740</v>
      </c>
      <c r="L10" s="372" t="s">
        <v>392</v>
      </c>
      <c r="M10" s="362"/>
      <c r="N10" s="160"/>
    </row>
    <row r="11" spans="2:14" x14ac:dyDescent="0.25">
      <c r="B11" s="150">
        <v>7.97</v>
      </c>
      <c r="C11" s="123"/>
      <c r="D11" s="123"/>
      <c r="E11" s="179" t="str">
        <f>'1. Receipts'!J5</f>
        <v>Interest</v>
      </c>
      <c r="F11" s="146">
        <f>'1. Receipts'!J30</f>
        <v>3.3899999999999997</v>
      </c>
      <c r="G11" s="173"/>
      <c r="I11" s="278"/>
      <c r="J11" s="160"/>
      <c r="K11" s="362">
        <f t="shared" ref="K11:K16" si="0">F11-B11</f>
        <v>-4.58</v>
      </c>
      <c r="L11" s="372"/>
      <c r="M11" s="362"/>
      <c r="N11" s="160"/>
    </row>
    <row r="12" spans="2:14" x14ac:dyDescent="0.25">
      <c r="B12" s="150">
        <v>858</v>
      </c>
      <c r="C12" s="123"/>
      <c r="D12" s="123"/>
      <c r="E12" s="179" t="str">
        <f>'1. Receipts'!K5</f>
        <v>Grants</v>
      </c>
      <c r="F12" s="146">
        <f>'1. Receipts'!K30</f>
        <v>105</v>
      </c>
      <c r="G12" s="173"/>
      <c r="I12" s="278"/>
      <c r="J12" s="160"/>
      <c r="K12" s="362">
        <f t="shared" si="0"/>
        <v>-753</v>
      </c>
      <c r="L12" s="372" t="s">
        <v>414</v>
      </c>
      <c r="M12" s="362"/>
      <c r="N12" s="160"/>
    </row>
    <row r="13" spans="2:14" x14ac:dyDescent="0.25">
      <c r="B13" s="150">
        <v>3800</v>
      </c>
      <c r="C13" s="123"/>
      <c r="D13" s="123"/>
      <c r="E13" s="179" t="s">
        <v>357</v>
      </c>
      <c r="F13" s="146">
        <f>'1. Receipts'!M30</f>
        <v>23082.23</v>
      </c>
      <c r="G13" s="173"/>
      <c r="I13" s="278"/>
      <c r="J13" s="160"/>
      <c r="K13" s="362">
        <f t="shared" si="0"/>
        <v>19282.23</v>
      </c>
      <c r="L13" s="372" t="s">
        <v>393</v>
      </c>
      <c r="M13" s="362"/>
      <c r="N13" s="160"/>
    </row>
    <row r="14" spans="2:14" x14ac:dyDescent="0.25">
      <c r="B14" s="151"/>
      <c r="C14" s="99"/>
      <c r="D14" s="99"/>
      <c r="E14" s="181"/>
      <c r="F14" s="147"/>
      <c r="G14" s="182"/>
      <c r="I14" s="198"/>
      <c r="K14" s="362"/>
    </row>
    <row r="15" spans="2:14" x14ac:dyDescent="0.25">
      <c r="B15" s="152">
        <f>SUM(B10:B13)</f>
        <v>26925.97</v>
      </c>
      <c r="C15" s="123"/>
      <c r="D15" s="123"/>
      <c r="E15" s="353" t="s">
        <v>41</v>
      </c>
      <c r="F15" s="148">
        <f>SUM(F10:F14)</f>
        <v>53190.619999999995</v>
      </c>
      <c r="G15" s="173"/>
      <c r="I15" s="198"/>
      <c r="K15" s="364">
        <f t="shared" si="0"/>
        <v>26264.649999999994</v>
      </c>
    </row>
    <row r="16" spans="2:14" ht="13.5" customHeight="1" x14ac:dyDescent="0.25">
      <c r="B16" s="150">
        <v>2575.71</v>
      </c>
      <c r="C16" s="123"/>
      <c r="D16" s="123"/>
      <c r="E16" s="179" t="s">
        <v>2</v>
      </c>
      <c r="F16" s="146">
        <f>'1. Receipts'!L30</f>
        <v>1272.81</v>
      </c>
      <c r="G16" s="173"/>
      <c r="I16" s="198"/>
      <c r="K16" s="362">
        <f t="shared" si="0"/>
        <v>-1302.9000000000001</v>
      </c>
      <c r="L16" s="127" t="s">
        <v>415</v>
      </c>
    </row>
    <row r="17" spans="1:12" ht="13.5" customHeight="1" x14ac:dyDescent="0.25">
      <c r="B17" s="133">
        <f>SUM(B15:B16)</f>
        <v>29501.68</v>
      </c>
      <c r="D17" s="133"/>
      <c r="E17" s="353" t="s">
        <v>42</v>
      </c>
      <c r="F17" s="183">
        <f>SUM(F15:F16)</f>
        <v>54463.429999999993</v>
      </c>
      <c r="I17" s="198"/>
      <c r="K17" s="364">
        <f>F17-B17</f>
        <v>24961.749999999993</v>
      </c>
    </row>
    <row r="18" spans="1:12" ht="13.5" customHeight="1" x14ac:dyDescent="0.25">
      <c r="B18" s="123"/>
      <c r="C18" s="123"/>
      <c r="D18" s="123"/>
      <c r="E18" s="184"/>
      <c r="F18" s="149"/>
      <c r="G18" s="173"/>
      <c r="I18" s="199"/>
      <c r="K18" s="281"/>
    </row>
    <row r="19" spans="1:12" x14ac:dyDescent="0.25">
      <c r="B19" s="123"/>
      <c r="C19" s="123"/>
      <c r="D19" s="123"/>
      <c r="E19" s="356" t="s">
        <v>359</v>
      </c>
      <c r="F19" s="149"/>
      <c r="G19" s="173"/>
      <c r="I19" s="199"/>
      <c r="J19" s="274" t="s">
        <v>70</v>
      </c>
      <c r="K19" s="290" t="s">
        <v>133</v>
      </c>
    </row>
    <row r="20" spans="1:12" x14ac:dyDescent="0.25">
      <c r="B20" s="150">
        <v>6318.56</v>
      </c>
      <c r="C20" s="125" t="s">
        <v>102</v>
      </c>
      <c r="D20" s="229"/>
      <c r="E20" s="179" t="s">
        <v>342</v>
      </c>
      <c r="F20" s="146">
        <f>'2. Payments'!H112</f>
        <v>6550.5599999999986</v>
      </c>
      <c r="G20" s="173"/>
      <c r="H20" s="229"/>
      <c r="I20" s="292">
        <f>SUM(F20:F30)</f>
        <v>9817.7799999999988</v>
      </c>
      <c r="J20" s="365">
        <f>F20/B20 -1</f>
        <v>3.6717226709882977E-2</v>
      </c>
      <c r="K20" s="282">
        <f t="shared" ref="K20:K48" si="1">F20-B20</f>
        <v>231.99999999999818</v>
      </c>
      <c r="L20" s="127" t="s">
        <v>368</v>
      </c>
    </row>
    <row r="21" spans="1:12" x14ac:dyDescent="0.25">
      <c r="B21" s="150">
        <v>1069.51</v>
      </c>
      <c r="C21" s="125"/>
      <c r="D21" s="230"/>
      <c r="E21" s="179" t="s">
        <v>109</v>
      </c>
      <c r="F21" s="146">
        <f>'2. Payments'!I112</f>
        <v>988.49000000000012</v>
      </c>
      <c r="G21" s="173"/>
      <c r="H21" s="230"/>
      <c r="I21" s="293"/>
      <c r="J21" s="365">
        <f>F21/B21 -1</f>
        <v>-7.5754317397686677E-2</v>
      </c>
      <c r="K21" s="282">
        <f t="shared" si="1"/>
        <v>-81.019999999999868</v>
      </c>
    </row>
    <row r="22" spans="1:12" x14ac:dyDescent="0.25">
      <c r="B22" s="150">
        <v>941.57</v>
      </c>
      <c r="C22" s="126"/>
      <c r="D22" s="230"/>
      <c r="E22" s="179" t="s">
        <v>349</v>
      </c>
      <c r="F22" s="146">
        <f>'2. Payments'!J112</f>
        <v>514</v>
      </c>
      <c r="G22" s="173"/>
      <c r="H22" s="230"/>
      <c r="I22" s="293"/>
      <c r="J22" s="365">
        <f>F22/B22 -1</f>
        <v>-0.45410325307730703</v>
      </c>
      <c r="K22" s="282">
        <f t="shared" si="1"/>
        <v>-427.57000000000005</v>
      </c>
      <c r="L22" s="127" t="s">
        <v>399</v>
      </c>
    </row>
    <row r="23" spans="1:12" x14ac:dyDescent="0.25">
      <c r="A23" s="384"/>
      <c r="B23" s="150">
        <v>402.48</v>
      </c>
      <c r="C23" s="123"/>
      <c r="D23" s="231"/>
      <c r="E23" s="181" t="s">
        <v>343</v>
      </c>
      <c r="F23" s="146">
        <f>'2. Payments'!K112</f>
        <v>0</v>
      </c>
      <c r="G23" s="173"/>
      <c r="H23" s="231"/>
      <c r="I23" s="292"/>
      <c r="J23" s="365">
        <f>F23/B23 -1</f>
        <v>-1</v>
      </c>
      <c r="K23" s="282">
        <f t="shared" si="1"/>
        <v>-402.48</v>
      </c>
      <c r="L23" s="127" t="s">
        <v>381</v>
      </c>
    </row>
    <row r="24" spans="1:12" x14ac:dyDescent="0.25">
      <c r="A24" s="385">
        <v>6252.48</v>
      </c>
      <c r="B24" s="150">
        <v>5850</v>
      </c>
      <c r="C24" s="123"/>
      <c r="D24" s="231"/>
      <c r="E24" s="181" t="s">
        <v>350</v>
      </c>
      <c r="F24" s="146"/>
      <c r="G24" s="173"/>
      <c r="H24" s="231"/>
      <c r="I24" s="292"/>
      <c r="J24" s="365"/>
      <c r="K24" s="282">
        <f t="shared" si="1"/>
        <v>-5850</v>
      </c>
      <c r="L24" s="127" t="s">
        <v>407</v>
      </c>
    </row>
    <row r="25" spans="1:12" x14ac:dyDescent="0.25">
      <c r="A25" s="384"/>
      <c r="B25" s="150">
        <v>470</v>
      </c>
      <c r="C25" s="123"/>
      <c r="D25" s="231"/>
      <c r="E25" s="179" t="s">
        <v>107</v>
      </c>
      <c r="F25" s="146">
        <f>'2. Payments'!L112</f>
        <v>470</v>
      </c>
      <c r="G25" s="173"/>
      <c r="H25" s="231"/>
      <c r="I25" s="292"/>
      <c r="J25" s="365"/>
      <c r="K25" s="282">
        <f t="shared" si="1"/>
        <v>0</v>
      </c>
    </row>
    <row r="26" spans="1:12" x14ac:dyDescent="0.25">
      <c r="A26" s="384"/>
      <c r="B26" s="150">
        <v>144</v>
      </c>
      <c r="C26" s="123"/>
      <c r="D26" s="231"/>
      <c r="E26" s="179" t="s">
        <v>344</v>
      </c>
      <c r="F26" s="146">
        <f>'2. Payments'!M112</f>
        <v>168</v>
      </c>
      <c r="G26" s="173"/>
      <c r="H26" s="231"/>
      <c r="I26" s="292"/>
      <c r="J26" s="365">
        <f>F26/B26 -1</f>
        <v>0.16666666666666674</v>
      </c>
      <c r="K26" s="282">
        <f t="shared" si="1"/>
        <v>24</v>
      </c>
      <c r="L26" s="127" t="s">
        <v>389</v>
      </c>
    </row>
    <row r="27" spans="1:12" x14ac:dyDescent="0.25">
      <c r="A27" s="384"/>
      <c r="B27" s="150">
        <v>0</v>
      </c>
      <c r="C27" s="123"/>
      <c r="D27" s="231"/>
      <c r="E27" s="179" t="s">
        <v>108</v>
      </c>
      <c r="F27" s="146">
        <v>0</v>
      </c>
      <c r="G27" s="173"/>
      <c r="H27" s="231"/>
      <c r="I27" s="292"/>
      <c r="J27" s="365"/>
      <c r="K27" s="282">
        <f t="shared" si="1"/>
        <v>0</v>
      </c>
    </row>
    <row r="28" spans="1:12" x14ac:dyDescent="0.25">
      <c r="A28" s="384"/>
      <c r="B28" s="150">
        <v>839.3</v>
      </c>
      <c r="C28" s="123"/>
      <c r="D28" s="231"/>
      <c r="E28" s="179" t="s">
        <v>7</v>
      </c>
      <c r="F28" s="146">
        <f>'2. Payments'!N112</f>
        <v>715.71</v>
      </c>
      <c r="G28" s="173"/>
      <c r="H28" s="231"/>
      <c r="I28" s="292"/>
      <c r="J28" s="365">
        <f>F28/B28 -1</f>
        <v>-0.1472536637674251</v>
      </c>
      <c r="K28" s="282">
        <f t="shared" si="1"/>
        <v>-123.58999999999992</v>
      </c>
      <c r="L28" s="127" t="s">
        <v>369</v>
      </c>
    </row>
    <row r="29" spans="1:12" x14ac:dyDescent="0.25">
      <c r="A29" s="384"/>
      <c r="B29" s="150">
        <v>400</v>
      </c>
      <c r="C29" s="99"/>
      <c r="D29" s="232"/>
      <c r="E29" s="179" t="s">
        <v>366</v>
      </c>
      <c r="F29" s="146">
        <f>'2. Payments'!P112</f>
        <v>200</v>
      </c>
      <c r="G29" s="173"/>
      <c r="H29" s="233"/>
      <c r="I29" s="292">
        <f>SUM(F29:F34)</f>
        <v>3847.02</v>
      </c>
      <c r="J29" s="365">
        <f>F29/B29 -1</f>
        <v>-0.5</v>
      </c>
      <c r="K29" s="282">
        <f>F29-B29</f>
        <v>-200</v>
      </c>
      <c r="L29" s="127" t="s">
        <v>367</v>
      </c>
    </row>
    <row r="30" spans="1:12" x14ac:dyDescent="0.25">
      <c r="A30" s="384"/>
      <c r="B30" s="150">
        <v>238.1</v>
      </c>
      <c r="C30" s="125" t="s">
        <v>418</v>
      </c>
      <c r="D30" s="234"/>
      <c r="E30" s="179" t="s">
        <v>345</v>
      </c>
      <c r="F30" s="146">
        <v>211.02</v>
      </c>
      <c r="G30" s="382"/>
      <c r="H30" s="232"/>
      <c r="I30" s="294"/>
      <c r="J30" s="365">
        <f>F30/B30 -1</f>
        <v>-0.11373372532549342</v>
      </c>
      <c r="K30" s="282">
        <f>F30-B30</f>
        <v>-27.079999999999984</v>
      </c>
      <c r="L30" s="127" t="s">
        <v>382</v>
      </c>
    </row>
    <row r="31" spans="1:12" x14ac:dyDescent="0.25">
      <c r="A31" s="384"/>
      <c r="B31" s="150"/>
      <c r="C31" s="123"/>
      <c r="D31" s="234"/>
      <c r="E31" s="179" t="s">
        <v>351</v>
      </c>
      <c r="F31" s="146">
        <v>2500</v>
      </c>
      <c r="G31" s="382"/>
      <c r="H31" s="234"/>
      <c r="I31" s="292"/>
      <c r="J31" s="365"/>
      <c r="K31" s="282">
        <f t="shared" si="1"/>
        <v>2500</v>
      </c>
      <c r="L31" s="127" t="s">
        <v>370</v>
      </c>
    </row>
    <row r="32" spans="1:12" x14ac:dyDescent="0.25">
      <c r="A32" s="384"/>
      <c r="B32" s="150"/>
      <c r="C32" s="123"/>
      <c r="D32" s="234"/>
      <c r="E32" s="179" t="s">
        <v>150</v>
      </c>
      <c r="F32" s="146">
        <v>500</v>
      </c>
      <c r="G32" s="383">
        <v>3647.02</v>
      </c>
      <c r="H32" s="234"/>
      <c r="I32" s="292"/>
      <c r="J32" s="365"/>
      <c r="K32" s="282">
        <f t="shared" si="1"/>
        <v>500</v>
      </c>
      <c r="L32" s="127" t="s">
        <v>371</v>
      </c>
    </row>
    <row r="33" spans="1:12" x14ac:dyDescent="0.25">
      <c r="A33" s="384"/>
      <c r="B33" s="150"/>
      <c r="C33" s="123"/>
      <c r="D33" s="234"/>
      <c r="E33" s="179" t="s">
        <v>352</v>
      </c>
      <c r="F33" s="146">
        <v>436</v>
      </c>
      <c r="G33" s="382"/>
      <c r="H33" s="234"/>
      <c r="I33" s="292"/>
      <c r="J33" s="365"/>
      <c r="K33" s="282">
        <f t="shared" si="1"/>
        <v>436</v>
      </c>
      <c r="L33" s="127" t="s">
        <v>408</v>
      </c>
    </row>
    <row r="34" spans="1:12" x14ac:dyDescent="0.25">
      <c r="A34" s="384"/>
      <c r="B34" s="150">
        <v>160</v>
      </c>
      <c r="C34" s="123"/>
      <c r="D34" s="235"/>
      <c r="E34" s="179" t="s">
        <v>155</v>
      </c>
      <c r="F34" s="146"/>
      <c r="G34" s="99"/>
      <c r="H34" s="235"/>
      <c r="I34" s="294"/>
      <c r="J34" s="365"/>
      <c r="K34" s="282">
        <f t="shared" si="1"/>
        <v>-160</v>
      </c>
      <c r="L34" s="127" t="s">
        <v>372</v>
      </c>
    </row>
    <row r="35" spans="1:12" x14ac:dyDescent="0.25">
      <c r="A35" s="384"/>
      <c r="B35" s="150">
        <v>3176.83</v>
      </c>
      <c r="C35" s="386" t="s">
        <v>341</v>
      </c>
      <c r="D35" s="357"/>
      <c r="E35" s="179" t="s">
        <v>340</v>
      </c>
      <c r="F35" s="146">
        <f>'2. Payments'!R112</f>
        <v>2718.76</v>
      </c>
      <c r="G35" s="186"/>
      <c r="H35" s="357"/>
      <c r="I35" s="292">
        <f>F35</f>
        <v>2718.76</v>
      </c>
      <c r="J35" s="365">
        <f t="shared" ref="J35:J41" si="2">F35/B35 -1</f>
        <v>-0.1441909072880827</v>
      </c>
      <c r="K35" s="282">
        <f t="shared" si="1"/>
        <v>-458.06999999999971</v>
      </c>
      <c r="L35" s="127" t="s">
        <v>373</v>
      </c>
    </row>
    <row r="36" spans="1:12" x14ac:dyDescent="0.25">
      <c r="A36" s="385">
        <v>4351.83</v>
      </c>
      <c r="B36" s="150">
        <v>1175</v>
      </c>
      <c r="C36" s="125" t="s">
        <v>339</v>
      </c>
      <c r="D36" s="236"/>
      <c r="E36" s="179" t="s">
        <v>346</v>
      </c>
      <c r="F36" s="146">
        <f>'2. Payments'!S112</f>
        <v>1680</v>
      </c>
      <c r="G36" s="173"/>
      <c r="H36" s="236"/>
      <c r="I36" s="292">
        <f>SUM(F36:F40)</f>
        <v>3273.52</v>
      </c>
      <c r="J36" s="365">
        <f t="shared" si="2"/>
        <v>0.42978723404255326</v>
      </c>
      <c r="K36" s="282">
        <f t="shared" si="1"/>
        <v>505</v>
      </c>
      <c r="L36" s="127" t="s">
        <v>390</v>
      </c>
    </row>
    <row r="37" spans="1:12" x14ac:dyDescent="0.25">
      <c r="B37" s="150">
        <v>423.44</v>
      </c>
      <c r="C37" s="123"/>
      <c r="D37" s="237"/>
      <c r="E37" s="179" t="s">
        <v>347</v>
      </c>
      <c r="F37" s="146">
        <f>'2. Payments'!T112</f>
        <v>420</v>
      </c>
      <c r="G37" s="173"/>
      <c r="H37" s="237"/>
      <c r="I37" s="292"/>
      <c r="J37" s="365">
        <f t="shared" si="2"/>
        <v>-8.1239372756470862E-3</v>
      </c>
      <c r="K37" s="282">
        <f t="shared" si="1"/>
        <v>-3.4399999999999977</v>
      </c>
    </row>
    <row r="38" spans="1:12" x14ac:dyDescent="0.25">
      <c r="B38" s="150">
        <v>635</v>
      </c>
      <c r="C38" s="136"/>
      <c r="D38" s="237"/>
      <c r="E38" s="179" t="s">
        <v>353</v>
      </c>
      <c r="F38" s="146">
        <f>'2. Payments'!U112</f>
        <v>150</v>
      </c>
      <c r="G38" s="173"/>
      <c r="H38" s="237"/>
      <c r="I38" s="292"/>
      <c r="J38" s="365">
        <f t="shared" si="2"/>
        <v>-0.76377952755905509</v>
      </c>
      <c r="K38" s="282">
        <f t="shared" si="1"/>
        <v>-485</v>
      </c>
      <c r="L38" s="127" t="s">
        <v>374</v>
      </c>
    </row>
    <row r="39" spans="1:12" x14ac:dyDescent="0.25">
      <c r="B39" s="150">
        <v>537.30999999999995</v>
      </c>
      <c r="C39" s="136"/>
      <c r="D39" s="237"/>
      <c r="E39" s="179" t="s">
        <v>354</v>
      </c>
      <c r="F39" s="146">
        <f>'2. Payments'!V112</f>
        <v>277.52</v>
      </c>
      <c r="G39" s="173"/>
      <c r="H39" s="237"/>
      <c r="I39" s="292"/>
      <c r="J39" s="365">
        <f t="shared" si="2"/>
        <v>-0.48350114459064597</v>
      </c>
      <c r="K39" s="282">
        <f t="shared" si="1"/>
        <v>-259.78999999999996</v>
      </c>
      <c r="L39" s="127" t="s">
        <v>375</v>
      </c>
    </row>
    <row r="40" spans="1:12" x14ac:dyDescent="0.25">
      <c r="B40" s="150">
        <v>1683.26</v>
      </c>
      <c r="C40" s="136"/>
      <c r="D40" s="237"/>
      <c r="E40" s="179" t="s">
        <v>348</v>
      </c>
      <c r="F40" s="146">
        <f>'2. Payments'!W112</f>
        <v>746</v>
      </c>
      <c r="G40" s="173"/>
      <c r="H40" s="237"/>
      <c r="I40" s="294"/>
      <c r="J40" s="365">
        <f t="shared" si="2"/>
        <v>-0.55681237598469635</v>
      </c>
      <c r="K40" s="282">
        <f t="shared" si="1"/>
        <v>-937.26</v>
      </c>
      <c r="L40" s="127" t="s">
        <v>376</v>
      </c>
    </row>
    <row r="41" spans="1:12" x14ac:dyDescent="0.25">
      <c r="A41" s="127" t="s">
        <v>356</v>
      </c>
      <c r="B41" s="377">
        <v>915</v>
      </c>
      <c r="C41" s="291" t="s">
        <v>135</v>
      </c>
      <c r="D41" s="295"/>
      <c r="E41" s="180" t="s">
        <v>132</v>
      </c>
      <c r="F41" s="146"/>
      <c r="G41" s="382"/>
      <c r="H41" s="295"/>
      <c r="I41" s="292">
        <f>SUM(F41:F45)</f>
        <v>55635.409999999996</v>
      </c>
      <c r="J41" s="365">
        <f t="shared" si="2"/>
        <v>-1</v>
      </c>
      <c r="K41" s="282">
        <f t="shared" si="1"/>
        <v>-915</v>
      </c>
      <c r="L41" s="127" t="s">
        <v>377</v>
      </c>
    </row>
    <row r="42" spans="1:12" x14ac:dyDescent="0.25">
      <c r="B42" s="124"/>
      <c r="C42" s="291"/>
      <c r="D42" s="296"/>
      <c r="E42" s="180" t="s">
        <v>335</v>
      </c>
      <c r="F42" s="146">
        <v>43368.18</v>
      </c>
      <c r="G42" s="382"/>
      <c r="H42" s="296"/>
      <c r="I42" s="292"/>
      <c r="J42" s="365"/>
      <c r="K42" s="282">
        <f t="shared" si="1"/>
        <v>43368.18</v>
      </c>
      <c r="L42" s="127" t="s">
        <v>378</v>
      </c>
    </row>
    <row r="43" spans="1:12" x14ac:dyDescent="0.25">
      <c r="B43" s="124"/>
      <c r="C43" s="291"/>
      <c r="D43" s="296"/>
      <c r="E43" s="180" t="s">
        <v>355</v>
      </c>
      <c r="F43" s="146">
        <v>5744.91</v>
      </c>
      <c r="G43" s="383">
        <v>55635.41</v>
      </c>
      <c r="H43" s="296"/>
      <c r="I43" s="292"/>
      <c r="J43" s="365"/>
      <c r="K43" s="282">
        <f t="shared" si="1"/>
        <v>5744.91</v>
      </c>
      <c r="L43" s="127" t="s">
        <v>379</v>
      </c>
    </row>
    <row r="44" spans="1:12" x14ac:dyDescent="0.25">
      <c r="B44" s="124"/>
      <c r="C44" s="291"/>
      <c r="D44" s="296"/>
      <c r="E44" s="180" t="s">
        <v>337</v>
      </c>
      <c r="F44" s="146">
        <v>6350</v>
      </c>
      <c r="G44" s="382"/>
      <c r="H44" s="296"/>
      <c r="I44" s="292"/>
      <c r="J44" s="365"/>
      <c r="K44" s="282">
        <f t="shared" si="1"/>
        <v>6350</v>
      </c>
      <c r="L44" s="127" t="s">
        <v>409</v>
      </c>
    </row>
    <row r="45" spans="1:12" x14ac:dyDescent="0.25">
      <c r="B45" s="124"/>
      <c r="C45" s="291"/>
      <c r="D45" s="297"/>
      <c r="E45" s="180" t="s">
        <v>336</v>
      </c>
      <c r="F45" s="146">
        <v>172.32</v>
      </c>
      <c r="G45" s="99"/>
      <c r="H45" s="297"/>
      <c r="I45" s="292"/>
      <c r="J45" s="365"/>
      <c r="K45" s="282">
        <f t="shared" si="1"/>
        <v>172.32</v>
      </c>
      <c r="L45" s="127" t="s">
        <v>380</v>
      </c>
    </row>
    <row r="46" spans="1:12" x14ac:dyDescent="0.25">
      <c r="B46" s="124"/>
      <c r="C46" s="123"/>
      <c r="D46" s="123"/>
      <c r="E46" s="179"/>
      <c r="F46" s="149"/>
      <c r="G46" s="173"/>
      <c r="H46" s="125"/>
      <c r="I46" s="198"/>
      <c r="J46" s="365"/>
      <c r="K46" s="282"/>
    </row>
    <row r="47" spans="1:12" x14ac:dyDescent="0.25">
      <c r="B47" s="152">
        <f>SUM(B20:B46)</f>
        <v>25379.359999999997</v>
      </c>
      <c r="C47" s="123"/>
      <c r="D47" s="123"/>
      <c r="E47" s="354" t="s">
        <v>39</v>
      </c>
      <c r="F47" s="148">
        <f>SUM(F20:F46)</f>
        <v>74881.470000000016</v>
      </c>
      <c r="G47" s="173"/>
      <c r="H47" s="125"/>
      <c r="I47" s="376">
        <f>SUM(I20:I45)</f>
        <v>75292.489999999991</v>
      </c>
      <c r="K47" s="282"/>
    </row>
    <row r="48" spans="1:12" x14ac:dyDescent="0.25">
      <c r="B48" s="150">
        <v>1272.81</v>
      </c>
      <c r="C48" s="123"/>
      <c r="D48" s="123"/>
      <c r="E48" s="181" t="s">
        <v>38</v>
      </c>
      <c r="F48" s="146">
        <f>'2. Payments'!G112</f>
        <v>2606.1899999999991</v>
      </c>
      <c r="G48" s="173"/>
      <c r="H48" s="125"/>
      <c r="I48" s="198"/>
      <c r="K48" s="282">
        <f t="shared" si="1"/>
        <v>1333.3799999999992</v>
      </c>
      <c r="L48" s="127" t="s">
        <v>391</v>
      </c>
    </row>
    <row r="49" spans="2:11" x14ac:dyDescent="0.25">
      <c r="B49" s="153"/>
      <c r="C49" s="133">
        <f>SUM(B47:B48)</f>
        <v>26652.17</v>
      </c>
      <c r="D49" s="133"/>
      <c r="E49" s="354" t="s">
        <v>40</v>
      </c>
      <c r="F49" s="148">
        <f>SUM(F47:F48)</f>
        <v>77487.660000000018</v>
      </c>
      <c r="G49" s="375"/>
      <c r="H49" s="125"/>
      <c r="I49" s="366" t="s">
        <v>338</v>
      </c>
      <c r="J49" s="367" t="s">
        <v>103</v>
      </c>
      <c r="K49" s="290">
        <f>SUM(K20:K48)</f>
        <v>50835.489999999991</v>
      </c>
    </row>
    <row r="50" spans="2:11" x14ac:dyDescent="0.25">
      <c r="B50" s="124"/>
      <c r="C50" s="123"/>
      <c r="D50" s="123"/>
      <c r="E50" s="187"/>
      <c r="F50" s="149"/>
      <c r="G50" s="173"/>
      <c r="H50" s="125"/>
      <c r="I50" s="185"/>
    </row>
    <row r="51" spans="2:11" x14ac:dyDescent="0.25">
      <c r="B51" s="123"/>
      <c r="C51" s="128"/>
      <c r="D51" s="128"/>
      <c r="E51" s="162"/>
      <c r="F51" s="102"/>
      <c r="G51" s="188"/>
      <c r="H51" s="125"/>
      <c r="I51" s="185"/>
    </row>
    <row r="52" spans="2:11" x14ac:dyDescent="0.25">
      <c r="B52" s="123"/>
      <c r="C52" s="128">
        <f>C5+B17-C49</f>
        <v>33613.01</v>
      </c>
      <c r="D52" s="128"/>
      <c r="E52" s="162"/>
      <c r="F52" s="102" t="s">
        <v>57</v>
      </c>
      <c r="G52" s="183">
        <f>G5+F17-F49</f>
        <v>10588.779999999984</v>
      </c>
      <c r="H52" s="125"/>
      <c r="I52" s="185"/>
      <c r="J52" s="127"/>
    </row>
    <row r="53" spans="2:11" x14ac:dyDescent="0.25">
      <c r="B53" s="123"/>
      <c r="C53" s="128"/>
      <c r="D53" s="128"/>
      <c r="E53" s="161"/>
      <c r="F53" s="189"/>
      <c r="G53" s="284"/>
      <c r="H53" s="125"/>
      <c r="I53" s="125"/>
      <c r="J53" s="127"/>
    </row>
    <row r="54" spans="2:11" x14ac:dyDescent="0.25">
      <c r="B54" s="123"/>
      <c r="C54" s="128"/>
      <c r="D54" s="128"/>
      <c r="E54" s="160"/>
      <c r="F54" s="272"/>
      <c r="G54" s="283"/>
      <c r="H54" s="125"/>
      <c r="I54" s="125"/>
    </row>
    <row r="55" spans="2:11" x14ac:dyDescent="0.25">
      <c r="B55" s="381" t="s">
        <v>410</v>
      </c>
      <c r="C55" s="373" t="s">
        <v>404</v>
      </c>
      <c r="E55" s="127" t="s">
        <v>419</v>
      </c>
      <c r="F55" s="374" t="s">
        <v>420</v>
      </c>
    </row>
    <row r="57" spans="2:11" x14ac:dyDescent="0.25">
      <c r="C57" s="373" t="s">
        <v>402</v>
      </c>
      <c r="E57" s="127" t="s">
        <v>411</v>
      </c>
    </row>
    <row r="59" spans="2:11" x14ac:dyDescent="0.25">
      <c r="C59" s="373" t="s">
        <v>403</v>
      </c>
      <c r="E59" s="127" t="s">
        <v>412</v>
      </c>
    </row>
  </sheetData>
  <mergeCells count="3">
    <mergeCell ref="B7:C7"/>
    <mergeCell ref="F2:I2"/>
    <mergeCell ref="F7:G7"/>
  </mergeCells>
  <phoneticPr fontId="6" type="noConversion"/>
  <printOptions gridLines="1"/>
  <pageMargins left="0.7" right="0.7" top="0.75" bottom="0.75" header="0.3" footer="0.3"/>
  <pageSetup paperSize="9" scale="53" orientation="landscape" horizontalDpi="4294967293" verticalDpi="4294967293" r:id="rId1"/>
  <headerFooter>
    <oddFooter>&amp;L&amp;F      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opLeftCell="A4" zoomScale="75" zoomScaleNormal="75" workbookViewId="0">
      <selection activeCell="K34" sqref="K34"/>
    </sheetView>
  </sheetViews>
  <sheetFormatPr defaultRowHeight="12.75" x14ac:dyDescent="0.2"/>
  <cols>
    <col min="2" max="2" width="15.7109375" customWidth="1"/>
    <col min="3" max="3" width="4" style="19" customWidth="1"/>
    <col min="4" max="4" width="51.42578125" customWidth="1"/>
    <col min="5" max="5" width="10.140625" customWidth="1"/>
    <col min="6" max="6" width="8.5703125" customWidth="1"/>
    <col min="7" max="7" width="9.85546875" style="38" customWidth="1"/>
    <col min="8" max="8" width="10.5703125" style="89" customWidth="1"/>
    <col min="9" max="9" width="21.5703125" customWidth="1"/>
  </cols>
  <sheetData>
    <row r="1" spans="2:12" ht="20.25" x14ac:dyDescent="0.3">
      <c r="B1" s="239" t="s">
        <v>28</v>
      </c>
      <c r="E1" s="104"/>
      <c r="F1" s="84"/>
      <c r="I1" s="259" t="s">
        <v>74</v>
      </c>
    </row>
    <row r="2" spans="2:12" ht="20.25" x14ac:dyDescent="0.3">
      <c r="D2" s="249" t="s">
        <v>161</v>
      </c>
      <c r="E2" s="10"/>
      <c r="F2" s="84"/>
    </row>
    <row r="3" spans="2:12" ht="15.75" x14ac:dyDescent="0.25">
      <c r="B3" s="191">
        <v>2017</v>
      </c>
      <c r="E3" s="45"/>
      <c r="F3" s="85"/>
      <c r="I3" s="243">
        <v>2018</v>
      </c>
    </row>
    <row r="4" spans="2:12" x14ac:dyDescent="0.2">
      <c r="B4" s="129" t="s">
        <v>58</v>
      </c>
      <c r="I4" s="244" t="s">
        <v>58</v>
      </c>
      <c r="J4" s="130"/>
      <c r="K4" s="130"/>
      <c r="L4" s="130"/>
    </row>
    <row r="5" spans="2:12" x14ac:dyDescent="0.2">
      <c r="B5" s="131" t="s">
        <v>59</v>
      </c>
      <c r="C5" s="20"/>
      <c r="D5" s="21" t="s">
        <v>25</v>
      </c>
      <c r="E5" s="205" t="s">
        <v>93</v>
      </c>
      <c r="F5" s="202" t="s">
        <v>97</v>
      </c>
      <c r="G5" s="206" t="s">
        <v>0</v>
      </c>
      <c r="H5" s="207" t="s">
        <v>24</v>
      </c>
      <c r="I5" s="245" t="s">
        <v>59</v>
      </c>
      <c r="J5" s="130"/>
      <c r="K5" s="130"/>
      <c r="L5" s="130"/>
    </row>
    <row r="6" spans="2:12" x14ac:dyDescent="0.2">
      <c r="B6" s="20"/>
      <c r="C6" s="20"/>
      <c r="D6" s="21"/>
      <c r="E6" s="21"/>
      <c r="F6" s="203"/>
      <c r="G6" s="39"/>
      <c r="H6" s="90"/>
      <c r="I6" s="21"/>
      <c r="J6" s="130"/>
      <c r="K6" s="130"/>
      <c r="L6" s="130"/>
    </row>
    <row r="7" spans="2:12" x14ac:dyDescent="0.2">
      <c r="B7" s="195">
        <v>291419</v>
      </c>
      <c r="C7" s="20">
        <v>1</v>
      </c>
      <c r="D7" s="117" t="s">
        <v>148</v>
      </c>
      <c r="E7" s="204"/>
      <c r="F7" s="203"/>
      <c r="G7" s="39"/>
      <c r="H7" s="193">
        <v>291419</v>
      </c>
      <c r="I7" s="195">
        <v>291419</v>
      </c>
      <c r="J7" s="130"/>
      <c r="K7" s="130"/>
      <c r="L7" s="130"/>
    </row>
    <row r="8" spans="2:12" x14ac:dyDescent="0.2">
      <c r="B8" s="195">
        <v>6866</v>
      </c>
      <c r="C8" s="20">
        <v>2</v>
      </c>
      <c r="D8" s="21" t="s">
        <v>49</v>
      </c>
      <c r="E8" s="204"/>
      <c r="F8" s="203"/>
      <c r="G8" s="39"/>
      <c r="H8" s="193">
        <v>6866</v>
      </c>
      <c r="I8" s="195">
        <v>6866</v>
      </c>
      <c r="J8" s="130"/>
      <c r="K8" s="130"/>
      <c r="L8" s="130"/>
    </row>
    <row r="9" spans="2:12" x14ac:dyDescent="0.2">
      <c r="B9" s="195">
        <v>1</v>
      </c>
      <c r="C9" s="20">
        <v>3</v>
      </c>
      <c r="D9" s="21" t="s">
        <v>43</v>
      </c>
      <c r="E9" s="204"/>
      <c r="F9" s="203"/>
      <c r="G9" s="39"/>
      <c r="H9" s="193">
        <v>1</v>
      </c>
      <c r="I9" s="195">
        <v>1</v>
      </c>
      <c r="J9" s="130"/>
      <c r="K9" s="130"/>
      <c r="L9" s="130"/>
    </row>
    <row r="10" spans="2:12" x14ac:dyDescent="0.2">
      <c r="B10" s="195">
        <v>1</v>
      </c>
      <c r="C10" s="20">
        <v>4</v>
      </c>
      <c r="D10" s="21" t="s">
        <v>44</v>
      </c>
      <c r="E10" s="214"/>
      <c r="F10" s="203"/>
      <c r="G10" s="39"/>
      <c r="H10" s="193">
        <v>1</v>
      </c>
      <c r="I10" s="195">
        <v>1</v>
      </c>
      <c r="J10" s="130"/>
      <c r="K10" s="130"/>
      <c r="L10" s="130"/>
    </row>
    <row r="11" spans="2:12" x14ac:dyDescent="0.2">
      <c r="B11" s="195">
        <v>1</v>
      </c>
      <c r="C11" s="20">
        <v>5</v>
      </c>
      <c r="D11" s="117" t="s">
        <v>91</v>
      </c>
      <c r="E11" s="214"/>
      <c r="F11" s="203"/>
      <c r="G11" s="39"/>
      <c r="H11" s="193">
        <v>1</v>
      </c>
      <c r="I11" s="195">
        <v>1</v>
      </c>
      <c r="J11" s="130"/>
      <c r="K11" s="130"/>
      <c r="L11" s="130"/>
    </row>
    <row r="12" spans="2:12" x14ac:dyDescent="0.2">
      <c r="B12" s="195">
        <v>1</v>
      </c>
      <c r="C12" s="20">
        <v>6</v>
      </c>
      <c r="D12" s="21" t="s">
        <v>45</v>
      </c>
      <c r="E12" s="214"/>
      <c r="F12" s="203"/>
      <c r="G12" s="39"/>
      <c r="H12" s="193">
        <v>1</v>
      </c>
      <c r="I12" s="195">
        <v>1</v>
      </c>
      <c r="J12" s="130"/>
      <c r="K12" s="130"/>
      <c r="L12" s="130"/>
    </row>
    <row r="13" spans="2:12" x14ac:dyDescent="0.2">
      <c r="B13" s="195">
        <v>4546</v>
      </c>
      <c r="C13" s="20">
        <v>7</v>
      </c>
      <c r="D13" s="21" t="s">
        <v>50</v>
      </c>
      <c r="E13" s="214"/>
      <c r="F13" s="203"/>
      <c r="G13" s="87"/>
      <c r="H13" s="193">
        <f>3150+1396</f>
        <v>4546</v>
      </c>
      <c r="I13" s="195">
        <v>4546</v>
      </c>
      <c r="J13" s="130"/>
      <c r="K13" s="130"/>
      <c r="L13" s="130"/>
    </row>
    <row r="14" spans="2:12" x14ac:dyDescent="0.2">
      <c r="B14" s="195">
        <v>1</v>
      </c>
      <c r="C14" s="20">
        <v>8</v>
      </c>
      <c r="D14" s="21" t="s">
        <v>47</v>
      </c>
      <c r="E14" s="214"/>
      <c r="F14" s="203"/>
      <c r="G14" s="87"/>
      <c r="H14" s="193">
        <v>1</v>
      </c>
      <c r="I14" s="195">
        <v>1</v>
      </c>
      <c r="J14" s="130"/>
      <c r="K14" s="130"/>
      <c r="L14" s="130"/>
    </row>
    <row r="15" spans="2:12" x14ac:dyDescent="0.2">
      <c r="B15" s="195">
        <v>1</v>
      </c>
      <c r="C15" s="20">
        <v>9</v>
      </c>
      <c r="D15" s="21" t="s">
        <v>48</v>
      </c>
      <c r="E15" s="214"/>
      <c r="F15" s="203"/>
      <c r="G15" s="39"/>
      <c r="H15" s="193">
        <v>1</v>
      </c>
      <c r="I15" s="195">
        <v>1</v>
      </c>
      <c r="J15" s="130"/>
      <c r="K15" s="130"/>
      <c r="L15" s="130"/>
    </row>
    <row r="16" spans="2:12" x14ac:dyDescent="0.2">
      <c r="B16" s="195">
        <v>37260</v>
      </c>
      <c r="C16" s="20">
        <v>10</v>
      </c>
      <c r="D16" s="117" t="s">
        <v>92</v>
      </c>
      <c r="E16" s="214" t="s">
        <v>95</v>
      </c>
      <c r="F16" s="204">
        <v>1333</v>
      </c>
      <c r="G16" s="196">
        <v>40909</v>
      </c>
      <c r="H16" s="193">
        <v>37260</v>
      </c>
      <c r="I16" s="195">
        <v>37260</v>
      </c>
      <c r="J16" s="130"/>
      <c r="K16" s="130"/>
      <c r="L16" s="130"/>
    </row>
    <row r="17" spans="2:12" x14ac:dyDescent="0.2">
      <c r="B17" s="195">
        <v>1095</v>
      </c>
      <c r="C17" s="20">
        <v>11</v>
      </c>
      <c r="D17" s="117" t="s">
        <v>79</v>
      </c>
      <c r="E17" s="214" t="s">
        <v>89</v>
      </c>
      <c r="F17" s="203"/>
      <c r="G17" s="196">
        <v>41518</v>
      </c>
      <c r="H17" s="194">
        <v>1095</v>
      </c>
      <c r="I17" s="195">
        <v>1095</v>
      </c>
      <c r="J17" s="130"/>
      <c r="K17" s="130"/>
      <c r="L17" s="130"/>
    </row>
    <row r="18" spans="2:12" x14ac:dyDescent="0.2">
      <c r="B18" s="195">
        <v>2675</v>
      </c>
      <c r="C18" s="20">
        <v>12</v>
      </c>
      <c r="D18" s="117" t="s">
        <v>80</v>
      </c>
      <c r="E18" s="214"/>
      <c r="F18" s="203"/>
      <c r="G18" s="196">
        <v>41579</v>
      </c>
      <c r="H18" s="194">
        <v>2675</v>
      </c>
      <c r="I18" s="195">
        <v>2675</v>
      </c>
      <c r="J18" s="130"/>
      <c r="K18" s="130"/>
      <c r="L18" s="130"/>
    </row>
    <row r="19" spans="2:12" x14ac:dyDescent="0.2">
      <c r="B19" s="195">
        <v>128</v>
      </c>
      <c r="C19" s="20">
        <v>13</v>
      </c>
      <c r="D19" s="117" t="s">
        <v>81</v>
      </c>
      <c r="E19" s="214"/>
      <c r="F19" s="203"/>
      <c r="G19" s="196">
        <v>41579</v>
      </c>
      <c r="H19" s="194">
        <v>128</v>
      </c>
      <c r="I19" s="195">
        <v>128</v>
      </c>
      <c r="J19" s="130"/>
      <c r="K19" s="130"/>
      <c r="L19" s="130"/>
    </row>
    <row r="20" spans="2:12" x14ac:dyDescent="0.2">
      <c r="B20" s="195">
        <v>106</v>
      </c>
      <c r="C20" s="20">
        <v>14</v>
      </c>
      <c r="D20" s="117" t="s">
        <v>83</v>
      </c>
      <c r="E20" s="214"/>
      <c r="F20" s="203"/>
      <c r="G20" s="196">
        <v>41548</v>
      </c>
      <c r="H20" s="194">
        <v>106</v>
      </c>
      <c r="I20" s="195">
        <v>106</v>
      </c>
    </row>
    <row r="21" spans="2:12" x14ac:dyDescent="0.2">
      <c r="B21" s="195">
        <v>1995</v>
      </c>
      <c r="C21" s="20">
        <v>15</v>
      </c>
      <c r="D21" s="117" t="s">
        <v>82</v>
      </c>
      <c r="E21" s="214" t="s">
        <v>89</v>
      </c>
      <c r="F21" s="203"/>
      <c r="G21" s="196">
        <v>41640</v>
      </c>
      <c r="H21" s="194">
        <v>1995</v>
      </c>
      <c r="I21" s="195">
        <v>1995</v>
      </c>
    </row>
    <row r="22" spans="2:12" x14ac:dyDescent="0.2">
      <c r="B22" s="195">
        <v>2215</v>
      </c>
      <c r="C22" s="20">
        <v>16</v>
      </c>
      <c r="D22" s="117" t="s">
        <v>84</v>
      </c>
      <c r="E22" s="214"/>
      <c r="F22" s="203"/>
      <c r="G22" s="196">
        <v>41699</v>
      </c>
      <c r="H22" s="194">
        <v>2215</v>
      </c>
      <c r="I22" s="195">
        <v>2215</v>
      </c>
    </row>
    <row r="23" spans="2:12" x14ac:dyDescent="0.2">
      <c r="B23" s="195">
        <v>1042</v>
      </c>
      <c r="C23" s="20">
        <v>17</v>
      </c>
      <c r="D23" s="117" t="s">
        <v>94</v>
      </c>
      <c r="E23" s="214" t="s">
        <v>88</v>
      </c>
      <c r="F23" s="215" t="s">
        <v>96</v>
      </c>
      <c r="G23" s="196">
        <v>41913</v>
      </c>
      <c r="H23" s="194">
        <v>1042</v>
      </c>
      <c r="I23" s="195">
        <v>1042</v>
      </c>
    </row>
    <row r="24" spans="2:12" x14ac:dyDescent="0.2">
      <c r="B24" s="195">
        <v>700</v>
      </c>
      <c r="C24" s="20">
        <v>18</v>
      </c>
      <c r="D24" s="117" t="s">
        <v>90</v>
      </c>
      <c r="E24" s="214"/>
      <c r="F24" s="204">
        <v>1525</v>
      </c>
      <c r="G24" s="196">
        <v>42005</v>
      </c>
      <c r="H24" s="194">
        <v>700</v>
      </c>
      <c r="I24" s="195">
        <v>700</v>
      </c>
    </row>
    <row r="25" spans="2:12" x14ac:dyDescent="0.2">
      <c r="B25" s="195">
        <v>117</v>
      </c>
      <c r="C25" s="20">
        <v>19</v>
      </c>
      <c r="D25" s="58" t="s">
        <v>112</v>
      </c>
      <c r="E25" s="214" t="s">
        <v>114</v>
      </c>
      <c r="F25" s="204">
        <v>1552</v>
      </c>
      <c r="G25" s="196">
        <v>42186</v>
      </c>
      <c r="H25" s="194">
        <v>117</v>
      </c>
      <c r="I25" s="195">
        <v>117</v>
      </c>
    </row>
    <row r="26" spans="2:12" x14ac:dyDescent="0.2">
      <c r="B26" s="195">
        <v>590</v>
      </c>
      <c r="C26" s="20">
        <v>20</v>
      </c>
      <c r="D26" s="117" t="s">
        <v>131</v>
      </c>
      <c r="E26" s="214"/>
      <c r="F26" s="203">
        <v>1559</v>
      </c>
      <c r="G26" s="196">
        <v>42186</v>
      </c>
      <c r="H26" s="194">
        <v>590</v>
      </c>
      <c r="I26" s="195">
        <v>590</v>
      </c>
    </row>
    <row r="27" spans="2:12" x14ac:dyDescent="0.2">
      <c r="B27" s="195">
        <v>5330</v>
      </c>
      <c r="C27" s="20">
        <v>21</v>
      </c>
      <c r="D27" s="117" t="s">
        <v>119</v>
      </c>
      <c r="E27" s="214"/>
      <c r="F27" s="203">
        <v>1598</v>
      </c>
      <c r="G27" s="196">
        <v>42370</v>
      </c>
      <c r="H27" s="194">
        <v>5330</v>
      </c>
      <c r="I27" s="195">
        <v>5330</v>
      </c>
    </row>
    <row r="28" spans="2:12" x14ac:dyDescent="0.2">
      <c r="B28" s="195">
        <v>4011</v>
      </c>
      <c r="C28" s="20">
        <v>22</v>
      </c>
      <c r="D28" s="58" t="s">
        <v>147</v>
      </c>
      <c r="E28" s="214"/>
      <c r="F28" s="203">
        <v>1604</v>
      </c>
      <c r="G28" s="196">
        <v>42401</v>
      </c>
      <c r="H28" s="194">
        <v>4011</v>
      </c>
      <c r="I28" s="195">
        <v>4011</v>
      </c>
    </row>
    <row r="29" spans="2:12" x14ac:dyDescent="0.2">
      <c r="B29" s="195">
        <v>915</v>
      </c>
      <c r="C29" s="20">
        <v>23</v>
      </c>
      <c r="D29" s="117" t="s">
        <v>152</v>
      </c>
      <c r="E29" s="214" t="s">
        <v>151</v>
      </c>
      <c r="F29" s="204">
        <v>1647</v>
      </c>
      <c r="G29" s="196">
        <v>42552</v>
      </c>
      <c r="H29" s="194">
        <v>915</v>
      </c>
      <c r="I29" s="195">
        <v>915</v>
      </c>
    </row>
    <row r="30" spans="2:12" x14ac:dyDescent="0.2">
      <c r="B30" s="195"/>
      <c r="C30" s="20"/>
      <c r="D30" s="264" t="s">
        <v>106</v>
      </c>
      <c r="E30" s="214"/>
      <c r="F30" s="203"/>
      <c r="G30" s="196"/>
      <c r="H30" s="194"/>
      <c r="I30" s="195"/>
    </row>
    <row r="31" spans="2:12" x14ac:dyDescent="0.2">
      <c r="B31" s="195"/>
      <c r="C31" s="20">
        <v>24</v>
      </c>
      <c r="D31" s="117" t="s">
        <v>383</v>
      </c>
      <c r="E31" s="214" t="s">
        <v>160</v>
      </c>
      <c r="F31" s="203"/>
      <c r="G31" s="196"/>
      <c r="H31" s="194">
        <v>43368.18</v>
      </c>
      <c r="I31" s="195">
        <v>43368</v>
      </c>
    </row>
    <row r="32" spans="2:12" x14ac:dyDescent="0.2">
      <c r="B32" s="195"/>
      <c r="C32" s="20">
        <v>25</v>
      </c>
      <c r="D32" s="117" t="s">
        <v>384</v>
      </c>
      <c r="E32" s="214"/>
      <c r="F32" s="203"/>
      <c r="G32" s="196"/>
      <c r="H32" s="194">
        <v>5745</v>
      </c>
      <c r="I32" s="195">
        <v>5745</v>
      </c>
    </row>
    <row r="33" spans="2:10" x14ac:dyDescent="0.2">
      <c r="B33" s="195"/>
      <c r="C33" s="20">
        <v>26</v>
      </c>
      <c r="D33" s="117" t="s">
        <v>385</v>
      </c>
      <c r="E33" s="214"/>
      <c r="F33" s="203"/>
      <c r="G33" s="196"/>
      <c r="H33" s="194">
        <v>6350</v>
      </c>
      <c r="I33" s="195">
        <v>6350</v>
      </c>
    </row>
    <row r="34" spans="2:10" ht="13.5" thickBot="1" x14ac:dyDescent="0.25">
      <c r="B34" s="20"/>
      <c r="C34" s="20">
        <v>27</v>
      </c>
      <c r="D34" s="117" t="s">
        <v>386</v>
      </c>
      <c r="E34" s="214"/>
      <c r="F34" s="203"/>
      <c r="G34" s="20"/>
      <c r="H34" s="194">
        <v>172</v>
      </c>
      <c r="I34" s="195">
        <v>172</v>
      </c>
      <c r="J34" s="260" t="s">
        <v>134</v>
      </c>
    </row>
    <row r="35" spans="2:10" ht="14.25" thickTop="1" thickBot="1" x14ac:dyDescent="0.25">
      <c r="B35" s="192">
        <f>SUM(B7:B34)</f>
        <v>361016</v>
      </c>
      <c r="D35" s="324" t="s">
        <v>106</v>
      </c>
      <c r="E35">
        <f>I35-B35</f>
        <v>55635</v>
      </c>
      <c r="H35" s="197">
        <f>SUM(H7:H34)</f>
        <v>416651.18</v>
      </c>
      <c r="I35" s="192">
        <f>SUM(I7:I34)</f>
        <v>416651</v>
      </c>
    </row>
    <row r="36" spans="2:10" ht="13.5" thickTop="1" x14ac:dyDescent="0.2"/>
    <row r="37" spans="2:10" x14ac:dyDescent="0.2">
      <c r="B37" s="270" t="s">
        <v>139</v>
      </c>
      <c r="D37" s="201" t="s">
        <v>46</v>
      </c>
      <c r="E37" s="58"/>
    </row>
    <row r="38" spans="2:10" x14ac:dyDescent="0.2">
      <c r="B38" s="322">
        <v>1</v>
      </c>
      <c r="D38" s="58" t="s">
        <v>142</v>
      </c>
      <c r="E38" s="58"/>
    </row>
    <row r="39" spans="2:10" x14ac:dyDescent="0.2">
      <c r="B39" s="280" t="s">
        <v>140</v>
      </c>
      <c r="D39" s="58" t="s">
        <v>143</v>
      </c>
      <c r="E39" s="58"/>
    </row>
    <row r="40" spans="2:10" x14ac:dyDescent="0.2">
      <c r="B40" s="323" t="s">
        <v>146</v>
      </c>
      <c r="D40" s="58" t="s">
        <v>144</v>
      </c>
    </row>
    <row r="41" spans="2:10" x14ac:dyDescent="0.2">
      <c r="B41" s="280" t="s">
        <v>141</v>
      </c>
      <c r="D41" s="58" t="s">
        <v>145</v>
      </c>
    </row>
  </sheetData>
  <phoneticPr fontId="0" type="noConversion"/>
  <pageMargins left="0.7" right="0.7" top="0.75" bottom="0.75" header="0.3" footer="0.3"/>
  <pageSetup paperSize="9" scale="89" orientation="landscape" horizontalDpi="4294967293" verticalDpi="4294967293" r:id="rId1"/>
  <headerFooter>
    <oddFooter>&amp;L&amp;F    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4" zoomScale="75" zoomScaleNormal="75" workbookViewId="0">
      <selection activeCell="A9" sqref="A5:A9"/>
    </sheetView>
  </sheetViews>
  <sheetFormatPr defaultRowHeight="15" x14ac:dyDescent="0.2"/>
  <cols>
    <col min="1" max="1" width="22.42578125" style="23" customWidth="1"/>
    <col min="2" max="2" width="12.140625" style="23" customWidth="1"/>
    <col min="3" max="3" width="15.140625" style="23" customWidth="1"/>
    <col min="4" max="4" width="35.5703125" style="47" customWidth="1"/>
    <col min="5" max="5" width="32.85546875" style="23" customWidth="1"/>
    <col min="6" max="6" width="15.42578125" style="92" customWidth="1"/>
    <col min="7" max="7" width="20.28515625" style="23" customWidth="1"/>
    <col min="8" max="8" width="11.140625" style="23" bestFit="1" customWidth="1"/>
    <col min="9" max="9" width="10.85546875" style="23" customWidth="1"/>
    <col min="10" max="10" width="15.7109375" style="23" bestFit="1" customWidth="1"/>
    <col min="11" max="11" width="11.140625" style="23" bestFit="1" customWidth="1"/>
    <col min="12" max="12" width="13.28515625" style="23" customWidth="1"/>
    <col min="13" max="16384" width="9.140625" style="23"/>
  </cols>
  <sheetData>
    <row r="1" spans="1:12" ht="20.25" x14ac:dyDescent="0.3">
      <c r="A1" s="242" t="s">
        <v>215</v>
      </c>
      <c r="G1" s="241" t="s">
        <v>75</v>
      </c>
    </row>
    <row r="3" spans="1:12" ht="20.25" x14ac:dyDescent="0.3">
      <c r="B3" s="251" t="s">
        <v>162</v>
      </c>
    </row>
    <row r="4" spans="1:12" x14ac:dyDescent="0.2">
      <c r="C4" s="24"/>
      <c r="D4" s="48"/>
      <c r="E4" s="24"/>
      <c r="F4" s="93"/>
    </row>
    <row r="5" spans="1:12" ht="15.75" x14ac:dyDescent="0.25">
      <c r="B5" s="22"/>
      <c r="C5" s="24"/>
      <c r="D5" s="48"/>
      <c r="E5" s="24"/>
      <c r="F5" s="93"/>
    </row>
    <row r="6" spans="1:12" ht="15.75" x14ac:dyDescent="0.25">
      <c r="B6" s="157" t="s">
        <v>68</v>
      </c>
      <c r="C6" s="32"/>
      <c r="D6" s="53"/>
      <c r="E6" s="261">
        <v>42826</v>
      </c>
      <c r="F6" s="253">
        <v>33613.01</v>
      </c>
      <c r="H6" s="120"/>
      <c r="J6" s="47"/>
      <c r="K6" s="35"/>
      <c r="L6" s="138"/>
    </row>
    <row r="7" spans="1:12" ht="15.75" x14ac:dyDescent="0.25">
      <c r="B7" s="333"/>
      <c r="E7" s="279"/>
      <c r="F7" s="334"/>
      <c r="H7" s="120"/>
      <c r="J7" s="47"/>
      <c r="K7" s="35"/>
      <c r="L7" s="138"/>
    </row>
    <row r="8" spans="1:12" x14ac:dyDescent="0.2">
      <c r="B8" s="33" t="s">
        <v>387</v>
      </c>
      <c r="F8" s="97">
        <f>'1. Receipts'!H31</f>
        <v>54463.43</v>
      </c>
      <c r="G8" s="307" t="s">
        <v>71</v>
      </c>
      <c r="H8" s="119"/>
      <c r="J8" s="47"/>
      <c r="K8" s="35"/>
    </row>
    <row r="9" spans="1:12" x14ac:dyDescent="0.2">
      <c r="B9" s="33"/>
      <c r="F9" s="97"/>
      <c r="G9" s="307"/>
      <c r="H9" s="119"/>
      <c r="J9" s="47"/>
      <c r="K9" s="35"/>
    </row>
    <row r="10" spans="1:12" x14ac:dyDescent="0.2">
      <c r="B10" s="33" t="s">
        <v>388</v>
      </c>
      <c r="F10" s="168">
        <f>-('2. Payments'!F112)</f>
        <v>-77487.659999999945</v>
      </c>
      <c r="G10" s="307" t="s">
        <v>72</v>
      </c>
      <c r="H10" s="35"/>
      <c r="J10" s="47"/>
      <c r="K10" s="35"/>
    </row>
    <row r="11" spans="1:12" ht="15.75" thickBot="1" x14ac:dyDescent="0.25">
      <c r="B11" s="335" t="s">
        <v>157</v>
      </c>
      <c r="E11" s="116"/>
      <c r="F11" s="118"/>
      <c r="L11" s="138"/>
    </row>
    <row r="12" spans="1:12" ht="17.25" thickTop="1" thickBot="1" x14ac:dyDescent="0.3">
      <c r="B12" s="158" t="s">
        <v>69</v>
      </c>
      <c r="C12" s="34"/>
      <c r="D12" s="54"/>
      <c r="E12" s="261">
        <v>43190</v>
      </c>
      <c r="F12" s="98">
        <f>SUM(F6:F11)</f>
        <v>10588.780000000057</v>
      </c>
    </row>
    <row r="13" spans="1:12" ht="15.75" thickTop="1" x14ac:dyDescent="0.2">
      <c r="B13" s="35"/>
    </row>
    <row r="14" spans="1:12" x14ac:dyDescent="0.2">
      <c r="E14" s="305" t="s">
        <v>55</v>
      </c>
      <c r="F14" s="306">
        <f>F27-F12</f>
        <v>-5.8207660913467407E-11</v>
      </c>
    </row>
    <row r="15" spans="1:12" x14ac:dyDescent="0.2">
      <c r="E15" s="209"/>
      <c r="F15" s="208"/>
    </row>
    <row r="16" spans="1:12" x14ac:dyDescent="0.2">
      <c r="E16" s="209"/>
      <c r="F16" s="208"/>
    </row>
    <row r="17" spans="2:12" ht="15.75" x14ac:dyDescent="0.25">
      <c r="B17" s="155" t="s">
        <v>78</v>
      </c>
      <c r="C17" s="25"/>
      <c r="D17" s="49" t="s">
        <v>406</v>
      </c>
      <c r="E17" s="261">
        <v>43190</v>
      </c>
      <c r="F17" s="378">
        <v>4588.04</v>
      </c>
      <c r="H17" s="82"/>
    </row>
    <row r="18" spans="2:12" ht="15.75" x14ac:dyDescent="0.25">
      <c r="B18" s="132"/>
      <c r="C18" s="27"/>
      <c r="D18" s="50" t="s">
        <v>405</v>
      </c>
      <c r="E18" s="261">
        <v>43190</v>
      </c>
      <c r="F18" s="379">
        <v>6000.74</v>
      </c>
      <c r="H18" s="82"/>
    </row>
    <row r="19" spans="2:12" x14ac:dyDescent="0.2">
      <c r="B19" s="26"/>
      <c r="C19" s="27"/>
      <c r="D19" s="50"/>
      <c r="E19" s="28"/>
      <c r="F19" s="349"/>
      <c r="H19" s="82"/>
    </row>
    <row r="20" spans="2:12" x14ac:dyDescent="0.2">
      <c r="B20" s="132" t="s">
        <v>158</v>
      </c>
      <c r="C20" s="28" t="s">
        <v>52</v>
      </c>
      <c r="D20" s="50"/>
      <c r="E20" s="28"/>
      <c r="F20" s="94"/>
      <c r="H20" s="82"/>
    </row>
    <row r="21" spans="2:12" x14ac:dyDescent="0.2">
      <c r="B21" s="26"/>
      <c r="C21" s="91"/>
      <c r="D21" s="271" t="s">
        <v>53</v>
      </c>
      <c r="E21" s="271" t="s">
        <v>54</v>
      </c>
      <c r="F21" s="94"/>
      <c r="H21" s="82"/>
    </row>
    <row r="22" spans="2:12" x14ac:dyDescent="0.2">
      <c r="B22" s="26"/>
      <c r="C22" s="91"/>
      <c r="D22" s="269"/>
      <c r="E22" s="28"/>
      <c r="F22" s="94"/>
      <c r="H22" s="82"/>
    </row>
    <row r="23" spans="2:12" x14ac:dyDescent="0.2">
      <c r="B23" s="26"/>
      <c r="C23" s="91"/>
      <c r="D23" s="380" t="s">
        <v>156</v>
      </c>
      <c r="E23" s="28"/>
      <c r="F23" s="94"/>
      <c r="H23" s="82"/>
    </row>
    <row r="24" spans="2:12" x14ac:dyDescent="0.2">
      <c r="B24" s="26"/>
      <c r="C24" s="91"/>
      <c r="D24" s="269"/>
      <c r="E24" s="28"/>
      <c r="F24" s="94"/>
      <c r="H24" s="82"/>
      <c r="I24" s="279"/>
    </row>
    <row r="25" spans="2:12" ht="15.75" x14ac:dyDescent="0.25">
      <c r="B25" s="29"/>
      <c r="C25" s="30"/>
      <c r="D25" s="269"/>
      <c r="E25" s="28"/>
      <c r="F25" s="95">
        <f>SUM(E22:E25)</f>
        <v>0</v>
      </c>
      <c r="H25" s="82"/>
      <c r="L25" s="55"/>
    </row>
    <row r="26" spans="2:12" ht="15.75" thickBot="1" x14ac:dyDescent="0.25">
      <c r="B26" s="29"/>
      <c r="C26" s="30"/>
      <c r="D26" s="51"/>
      <c r="E26" s="28"/>
      <c r="F26" s="95"/>
      <c r="H26" s="82"/>
    </row>
    <row r="27" spans="2:12" ht="17.25" thickTop="1" thickBot="1" x14ac:dyDescent="0.3">
      <c r="B27" s="156" t="s">
        <v>77</v>
      </c>
      <c r="C27" s="31"/>
      <c r="D27" s="52"/>
      <c r="E27" s="261">
        <v>43191</v>
      </c>
      <c r="F27" s="96">
        <f>F17+F18-F25</f>
        <v>10588.779999999999</v>
      </c>
      <c r="H27" s="55"/>
      <c r="L27" s="137"/>
    </row>
    <row r="28" spans="2:12" ht="16.5" thickTop="1" x14ac:dyDescent="0.25">
      <c r="B28" s="24"/>
      <c r="C28" s="24"/>
      <c r="D28" s="48"/>
      <c r="E28" s="154"/>
      <c r="F28" s="137"/>
      <c r="H28" s="55"/>
      <c r="L28" s="137"/>
    </row>
  </sheetData>
  <phoneticPr fontId="0" type="noConversion"/>
  <pageMargins left="0.7" right="0.7" top="0.75" bottom="0.75" header="0.3" footer="0.3"/>
  <pageSetup paperSize="9" scale="87" orientation="landscape" horizontalDpi="4294967293" verticalDpi="4294967293" r:id="rId1"/>
  <headerFooter>
    <oddFooter>&amp;L&amp;F    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75" zoomScaleNormal="75" workbookViewId="0">
      <selection activeCell="F11" sqref="F11"/>
    </sheetView>
  </sheetViews>
  <sheetFormatPr defaultColWidth="7.5703125" defaultRowHeight="15.75" x14ac:dyDescent="0.25"/>
  <cols>
    <col min="1" max="1" width="7.5703125" style="18" customWidth="1"/>
    <col min="2" max="2" width="41.140625" style="17" customWidth="1"/>
    <col min="3" max="3" width="18.7109375" style="56" customWidth="1"/>
    <col min="4" max="4" width="4.28515625" style="59" customWidth="1"/>
    <col min="5" max="5" width="18" style="57" customWidth="1"/>
    <col min="6" max="6" width="23.42578125" style="299" customWidth="1"/>
    <col min="7" max="7" width="6.42578125" style="299" customWidth="1"/>
    <col min="8" max="9" width="14.42578125" style="57" customWidth="1"/>
    <col min="10" max="10" width="60.7109375" style="17" customWidth="1"/>
    <col min="11" max="11" width="20.85546875" style="17" customWidth="1"/>
    <col min="12" max="13" width="9.85546875" style="210" bestFit="1" customWidth="1"/>
    <col min="14" max="16384" width="7.5703125" style="17"/>
  </cols>
  <sheetData>
    <row r="1" spans="1:13" ht="20.25" x14ac:dyDescent="0.3">
      <c r="A1" s="239" t="s">
        <v>29</v>
      </c>
      <c r="I1" s="213"/>
      <c r="J1" s="259" t="s">
        <v>76</v>
      </c>
    </row>
    <row r="3" spans="1:13" ht="20.25" x14ac:dyDescent="0.3">
      <c r="B3" s="252" t="s">
        <v>163</v>
      </c>
    </row>
    <row r="4" spans="1:13" x14ac:dyDescent="0.25">
      <c r="F4" s="341" t="s">
        <v>154</v>
      </c>
      <c r="J4" s="254" t="s">
        <v>397</v>
      </c>
    </row>
    <row r="5" spans="1:13" x14ac:dyDescent="0.25">
      <c r="C5" s="255">
        <v>42825</v>
      </c>
      <c r="D5" s="60"/>
      <c r="E5" s="339">
        <v>43190</v>
      </c>
      <c r="F5" s="342" t="s">
        <v>136</v>
      </c>
      <c r="G5" s="298"/>
      <c r="H5" s="256" t="s">
        <v>105</v>
      </c>
      <c r="I5" s="141"/>
      <c r="J5" s="145" t="s">
        <v>396</v>
      </c>
    </row>
    <row r="6" spans="1:13" x14ac:dyDescent="0.25">
      <c r="D6" s="60"/>
      <c r="E6" s="340"/>
      <c r="F6" s="343" t="s">
        <v>59</v>
      </c>
      <c r="H6" s="142" t="s">
        <v>27</v>
      </c>
      <c r="I6" s="143" t="s">
        <v>70</v>
      </c>
      <c r="J6" s="145" t="s">
        <v>398</v>
      </c>
      <c r="K6" s="59"/>
    </row>
    <row r="7" spans="1:13" ht="30" customHeight="1" x14ac:dyDescent="0.25">
      <c r="A7" s="36">
        <v>1</v>
      </c>
      <c r="B7" s="37" t="s">
        <v>14</v>
      </c>
      <c r="C7" s="144">
        <v>30764</v>
      </c>
      <c r="D7" s="257"/>
      <c r="E7" s="144">
        <f>'3. Accounting statement'!G5</f>
        <v>33613.01</v>
      </c>
      <c r="F7" s="344">
        <f>E7</f>
        <v>33613.01</v>
      </c>
      <c r="G7" s="300"/>
      <c r="H7" s="62"/>
      <c r="I7" s="62"/>
      <c r="J7" s="37"/>
      <c r="K7" s="59"/>
    </row>
    <row r="8" spans="1:13" ht="30" customHeight="1" x14ac:dyDescent="0.25">
      <c r="A8" s="36">
        <v>2</v>
      </c>
      <c r="B8" s="37" t="s">
        <v>15</v>
      </c>
      <c r="C8" s="144">
        <v>22260</v>
      </c>
      <c r="D8" s="257"/>
      <c r="E8" s="144">
        <f>'3. Accounting statement'!F10</f>
        <v>30000</v>
      </c>
      <c r="F8" s="344">
        <f t="shared" ref="F8:F15" si="0">E8</f>
        <v>30000</v>
      </c>
      <c r="G8" s="300"/>
      <c r="H8" s="62">
        <f t="shared" ref="H8:H15" si="1">F8-C8</f>
        <v>7740</v>
      </c>
      <c r="I8" s="139">
        <f>F8/C8-1</f>
        <v>0.34770889487870615</v>
      </c>
      <c r="J8" s="37"/>
      <c r="K8" s="59"/>
    </row>
    <row r="9" spans="1:13" ht="30" customHeight="1" x14ac:dyDescent="0.25">
      <c r="A9" s="36">
        <v>3</v>
      </c>
      <c r="B9" s="37" t="s">
        <v>22</v>
      </c>
      <c r="C9" s="144">
        <v>7242</v>
      </c>
      <c r="D9" s="257"/>
      <c r="E9" s="144">
        <f>'3. Accounting statement'!F17-'3. Accounting statement'!F10</f>
        <v>24463.429999999993</v>
      </c>
      <c r="F9" s="344">
        <f t="shared" si="0"/>
        <v>24463.429999999993</v>
      </c>
      <c r="G9" s="300"/>
      <c r="H9" s="163">
        <f t="shared" si="1"/>
        <v>17221.429999999993</v>
      </c>
      <c r="I9" s="139">
        <f>F9/C9-1</f>
        <v>2.3779936481634896</v>
      </c>
      <c r="J9" s="254"/>
      <c r="K9" s="59"/>
    </row>
    <row r="10" spans="1:13" ht="30" customHeight="1" x14ac:dyDescent="0.25">
      <c r="A10" s="36">
        <v>4</v>
      </c>
      <c r="B10" s="37" t="s">
        <v>16</v>
      </c>
      <c r="C10" s="144">
        <v>6319</v>
      </c>
      <c r="D10" s="257"/>
      <c r="E10" s="144">
        <f>'3. Accounting statement'!F20</f>
        <v>6550.5599999999986</v>
      </c>
      <c r="F10" s="344">
        <v>6550</v>
      </c>
      <c r="G10" s="300"/>
      <c r="H10" s="62">
        <f t="shared" si="1"/>
        <v>231</v>
      </c>
      <c r="I10" s="139">
        <f>F10/C10-1</f>
        <v>3.6556417154613108E-2</v>
      </c>
      <c r="J10" s="254"/>
      <c r="K10" s="140"/>
      <c r="L10" s="246"/>
      <c r="M10" s="246"/>
    </row>
    <row r="11" spans="1:13" ht="30" customHeight="1" x14ac:dyDescent="0.25">
      <c r="A11" s="36">
        <v>5</v>
      </c>
      <c r="B11" s="37" t="s">
        <v>17</v>
      </c>
      <c r="C11" s="144"/>
      <c r="D11" s="257"/>
      <c r="E11" s="144"/>
      <c r="F11" s="344"/>
      <c r="G11" s="300"/>
      <c r="H11" s="62"/>
      <c r="I11" s="139"/>
      <c r="J11" s="37"/>
      <c r="K11" s="140"/>
      <c r="L11" s="211"/>
      <c r="M11" s="211"/>
    </row>
    <row r="12" spans="1:13" ht="30" customHeight="1" x14ac:dyDescent="0.25">
      <c r="A12" s="36">
        <v>6</v>
      </c>
      <c r="B12" s="37" t="s">
        <v>18</v>
      </c>
      <c r="C12" s="144">
        <v>20334</v>
      </c>
      <c r="D12" s="61"/>
      <c r="E12" s="144">
        <f>'3. Accounting statement'!F49-'3. Accounting statement'!F20</f>
        <v>70937.10000000002</v>
      </c>
      <c r="F12" s="344">
        <f>E12</f>
        <v>70937.10000000002</v>
      </c>
      <c r="G12" s="300"/>
      <c r="H12" s="62">
        <f t="shared" si="1"/>
        <v>50603.10000000002</v>
      </c>
      <c r="I12" s="139">
        <f>F12/C12-1</f>
        <v>2.4885954558866934</v>
      </c>
      <c r="J12" s="254"/>
      <c r="K12" s="76"/>
      <c r="L12" s="211"/>
      <c r="M12" s="211"/>
    </row>
    <row r="13" spans="1:13" ht="30" customHeight="1" x14ac:dyDescent="0.25">
      <c r="A13" s="36">
        <v>7</v>
      </c>
      <c r="B13" s="37" t="s">
        <v>23</v>
      </c>
      <c r="C13" s="144">
        <v>33613</v>
      </c>
      <c r="D13" s="258"/>
      <c r="E13" s="144">
        <f>SUM(E7+E8+E9-E10-E11-E12)</f>
        <v>10588.779999999984</v>
      </c>
      <c r="F13" s="345">
        <f>E13</f>
        <v>10588.779999999984</v>
      </c>
      <c r="G13" s="301"/>
      <c r="H13" s="304">
        <f t="shared" si="1"/>
        <v>-23024.220000000016</v>
      </c>
      <c r="I13" s="139">
        <f>F13/C13-1</f>
        <v>-0.68497962097997844</v>
      </c>
      <c r="J13" s="37"/>
      <c r="K13" s="140"/>
      <c r="L13" s="211"/>
      <c r="M13" s="211"/>
    </row>
    <row r="14" spans="1:13" ht="30" customHeight="1" x14ac:dyDescent="0.25">
      <c r="A14" s="36">
        <v>8</v>
      </c>
      <c r="B14" s="37" t="s">
        <v>19</v>
      </c>
      <c r="C14" s="144">
        <v>33613</v>
      </c>
      <c r="D14" s="144"/>
      <c r="E14" s="144">
        <f>E13</f>
        <v>10588.779999999984</v>
      </c>
      <c r="F14" s="344">
        <f>E14</f>
        <v>10588.779999999984</v>
      </c>
      <c r="G14" s="300"/>
      <c r="H14" s="304">
        <f t="shared" si="1"/>
        <v>-23024.220000000016</v>
      </c>
      <c r="I14" s="139">
        <f>F14/C14-1</f>
        <v>-0.68497962097997844</v>
      </c>
      <c r="J14" s="37"/>
      <c r="K14" s="140"/>
      <c r="L14" s="211"/>
      <c r="M14" s="211"/>
    </row>
    <row r="15" spans="1:13" ht="30" customHeight="1" x14ac:dyDescent="0.25">
      <c r="A15" s="36">
        <v>9</v>
      </c>
      <c r="B15" s="37" t="s">
        <v>20</v>
      </c>
      <c r="C15" s="144">
        <v>361016</v>
      </c>
      <c r="D15" s="144"/>
      <c r="E15" s="144">
        <f>'4. Fixed Assets'!I35</f>
        <v>416651</v>
      </c>
      <c r="F15" s="344">
        <f t="shared" si="0"/>
        <v>416651</v>
      </c>
      <c r="G15" s="300"/>
      <c r="H15" s="62">
        <f t="shared" si="1"/>
        <v>55635</v>
      </c>
      <c r="I15" s="139">
        <f>F15/C15-1</f>
        <v>0.15410674319143758</v>
      </c>
      <c r="J15" s="37"/>
      <c r="K15" s="247"/>
      <c r="L15" s="211"/>
      <c r="M15" s="211"/>
    </row>
    <row r="16" spans="1:13" ht="30" customHeight="1" x14ac:dyDescent="0.25">
      <c r="A16" s="36">
        <v>10</v>
      </c>
      <c r="B16" s="37" t="s">
        <v>21</v>
      </c>
      <c r="C16" s="144"/>
      <c r="D16" s="144"/>
      <c r="E16" s="144"/>
      <c r="F16" s="346"/>
      <c r="G16" s="300"/>
      <c r="H16" s="62"/>
      <c r="I16" s="62"/>
      <c r="J16" s="37"/>
      <c r="K16" s="140"/>
      <c r="L16" s="211"/>
      <c r="M16" s="211"/>
    </row>
    <row r="17" spans="1:11" ht="30" customHeight="1" x14ac:dyDescent="0.25">
      <c r="A17" s="75"/>
      <c r="B17" s="76"/>
      <c r="C17" s="77"/>
      <c r="E17" s="78"/>
      <c r="F17" s="302"/>
      <c r="G17" s="302"/>
      <c r="H17" s="79"/>
      <c r="I17" s="79"/>
      <c r="J17" s="190"/>
      <c r="K17" s="59"/>
    </row>
    <row r="19" spans="1:11" x14ac:dyDescent="0.25">
      <c r="A19" s="17"/>
      <c r="C19" s="17"/>
      <c r="D19" s="17"/>
      <c r="E19" s="17"/>
      <c r="F19" s="303"/>
      <c r="G19" s="303"/>
      <c r="H19" s="17"/>
      <c r="I19" s="17"/>
    </row>
    <row r="20" spans="1:11" x14ac:dyDescent="0.25">
      <c r="A20" s="17"/>
      <c r="C20" s="17"/>
      <c r="D20" s="17"/>
      <c r="E20" s="17"/>
      <c r="F20" s="303"/>
      <c r="G20" s="303"/>
      <c r="H20" s="17"/>
      <c r="I20" s="17"/>
    </row>
    <row r="21" spans="1:11" x14ac:dyDescent="0.25">
      <c r="A21" s="17"/>
      <c r="C21" s="17"/>
      <c r="D21" s="17"/>
      <c r="E21" s="17"/>
      <c r="F21" s="303"/>
      <c r="G21" s="303"/>
      <c r="H21" s="17"/>
      <c r="I21" s="17"/>
    </row>
  </sheetData>
  <phoneticPr fontId="0" type="noConversion"/>
  <printOptions horizontalCentered="1"/>
  <pageMargins left="0.7" right="0.7" top="0.75" bottom="0.75" header="0.3" footer="0.3"/>
  <pageSetup paperSize="9" scale="64" orientation="landscape" horizontalDpi="4294967293" verticalDpi="4294967293" r:id="rId1"/>
  <headerFooter>
    <oddFooter>&amp;L&amp;F       &amp;A</oddFoot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Receipts</vt:lpstr>
      <vt:lpstr>2. Payments</vt:lpstr>
      <vt:lpstr>3. Accounting statement</vt:lpstr>
      <vt:lpstr>4. Fixed Assets</vt:lpstr>
      <vt:lpstr>5. Bank reconciliation</vt:lpstr>
      <vt:lpstr>6. Annual Return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 for APC</dc:title>
  <dc:creator>Sunningwell Parish</dc:creator>
  <cp:lastModifiedBy>Sunningwell Parish</cp:lastModifiedBy>
  <cp:lastPrinted>2018-04-23T08:46:40Z</cp:lastPrinted>
  <dcterms:created xsi:type="dcterms:W3CDTF">1997-04-04T13:59:56Z</dcterms:created>
  <dcterms:modified xsi:type="dcterms:W3CDTF">2018-11-20T10:04:16Z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1339579465</vt:i4>
  </property>
  <property fmtid="{D5CDD505-2E9C-101B-9397-08002B2CF9AE}" pid="3" name="_EmailSubject">
    <vt:lpwstr>Excel Spreadsheet</vt:lpwstr>
  </property>
  <property fmtid="{D5CDD505-2E9C-101B-9397-08002B2CF9AE}" pid="4" name="_AuthorEmail">
    <vt:lpwstr>pat@worcscalc.org.uk</vt:lpwstr>
  </property>
  <property fmtid="{D5CDD505-2E9C-101B-9397-08002B2CF9AE}" pid="5" name="_AuthorEmailDisplayName">
    <vt:lpwstr>Pat Edwards</vt:lpwstr>
  </property>
  <property fmtid="{D5CDD505-2E9C-101B-9397-08002B2CF9AE}" pid="6" name="_ReviewingToolsShownOnce">
    <vt:lpwstr/>
  </property>
</Properties>
</file>